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Skupiny\VRI\JIZERA\0 REALIZACE\03 ZHOTOVITELÉ\04 Zhotovitel Část B\11 Změny\02 Konečné\03 ZL DEF\00,05 Konečná verze 20230213\"/>
    </mc:Choice>
  </mc:AlternateContent>
  <bookViews>
    <workbookView xWindow="-105" yWindow="-105" windowWidth="23250" windowHeight="12720"/>
  </bookViews>
  <sheets>
    <sheet name="List1" sheetId="1" r:id="rId1"/>
  </sheets>
  <definedNames>
    <definedName name="_xlnm.Print_Area" localSheetId="0">List1!$B$6:$N$119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19" i="1" l="1"/>
  <c r="T38" i="1" l="1"/>
  <c r="T37" i="1"/>
  <c r="R38" i="1"/>
  <c r="S37" i="1"/>
  <c r="R37" i="1"/>
  <c r="R34" i="1"/>
  <c r="S34" i="1"/>
  <c r="T34" i="1"/>
  <c r="T33" i="1"/>
  <c r="T32" i="1"/>
  <c r="S33" i="1"/>
  <c r="R33" i="1"/>
  <c r="S32" i="1"/>
  <c r="R32" i="1"/>
  <c r="T106" i="1"/>
  <c r="T105" i="1"/>
  <c r="T104" i="1"/>
  <c r="S105" i="1"/>
  <c r="S104" i="1"/>
  <c r="R105" i="1"/>
  <c r="R104" i="1"/>
  <c r="S95" i="1" l="1"/>
  <c r="R90" i="1"/>
  <c r="Q90" i="1"/>
  <c r="R95" i="1"/>
  <c r="R94" i="1"/>
  <c r="J107" i="1"/>
  <c r="T94" i="1"/>
  <c r="S94" i="1"/>
  <c r="T95" i="1" l="1"/>
  <c r="T96" i="1" s="1"/>
  <c r="T62" i="1" l="1"/>
  <c r="T61" i="1"/>
  <c r="T60" i="1"/>
  <c r="S61" i="1"/>
  <c r="S60" i="1"/>
  <c r="R60" i="1"/>
  <c r="R61" i="1"/>
  <c r="R54" i="1" l="1"/>
  <c r="R53" i="1"/>
  <c r="S53" i="1"/>
  <c r="T55" i="1"/>
  <c r="T54" i="1"/>
  <c r="T53" i="1"/>
  <c r="S54" i="1"/>
  <c r="E119" i="1" l="1"/>
  <c r="E81" i="1"/>
  <c r="E121" i="1" s="1"/>
  <c r="E120" i="1" s="1"/>
  <c r="E39" i="1"/>
  <c r="L119" i="1"/>
  <c r="F118" i="1"/>
  <c r="G118" i="1"/>
  <c r="H118" i="1"/>
  <c r="I118" i="1"/>
  <c r="J118" i="1"/>
  <c r="K118" i="1"/>
  <c r="L118" i="1"/>
  <c r="M118" i="1"/>
  <c r="E118" i="1"/>
  <c r="N106" i="1" l="1"/>
  <c r="K108" i="1"/>
  <c r="J108" i="1"/>
  <c r="K107" i="1"/>
  <c r="N81" i="1"/>
  <c r="K83" i="1"/>
  <c r="J83" i="1"/>
  <c r="K82" i="1"/>
  <c r="N80" i="1" s="1"/>
  <c r="J82" i="1"/>
  <c r="N39" i="1"/>
  <c r="K40" i="1"/>
  <c r="K39" i="1"/>
  <c r="J40" i="1"/>
  <c r="J39" i="1"/>
  <c r="Q118" i="1"/>
  <c r="N115" i="1"/>
  <c r="K116" i="1"/>
  <c r="J116" i="1"/>
  <c r="K113" i="1"/>
  <c r="K112" i="1"/>
  <c r="N61" i="1"/>
  <c r="N60" i="1"/>
  <c r="K62" i="1"/>
  <c r="J62" i="1"/>
  <c r="N105" i="1" l="1"/>
  <c r="N119" i="1"/>
  <c r="N38" i="1"/>
  <c r="N118" i="1" l="1"/>
  <c r="N121" i="1" s="1"/>
  <c r="J29" i="1" l="1"/>
  <c r="J46" i="1"/>
  <c r="G46" i="1"/>
  <c r="M48" i="1"/>
  <c r="J48" i="1"/>
  <c r="G48" i="1"/>
  <c r="G59" i="1" l="1"/>
  <c r="M33" i="1"/>
  <c r="K33" i="1"/>
  <c r="I33" i="1"/>
  <c r="L32" i="1"/>
  <c r="J32" i="1"/>
  <c r="I32" i="1"/>
  <c r="M94" i="1" l="1"/>
  <c r="K94" i="1"/>
  <c r="I94" i="1"/>
  <c r="L93" i="1"/>
  <c r="J93" i="1"/>
  <c r="I93" i="1"/>
  <c r="M58" i="1" l="1"/>
  <c r="J58" i="1"/>
  <c r="H58" i="1"/>
  <c r="K53" i="1"/>
  <c r="I53" i="1"/>
  <c r="M50" i="1"/>
  <c r="J50" i="1"/>
  <c r="G50" i="1"/>
  <c r="M49" i="1"/>
  <c r="J49" i="1"/>
  <c r="G49" i="1"/>
  <c r="M73" i="1"/>
  <c r="K73" i="1"/>
  <c r="I73" i="1"/>
  <c r="F115" i="1" l="1"/>
  <c r="G115" i="1"/>
  <c r="H115" i="1"/>
  <c r="I115" i="1"/>
  <c r="J115" i="1"/>
  <c r="K115" i="1"/>
  <c r="L115" i="1"/>
  <c r="L116" i="1" s="1"/>
  <c r="M115" i="1"/>
  <c r="M116" i="1" s="1"/>
  <c r="E115" i="1"/>
  <c r="E116" i="1" s="1"/>
  <c r="F104" i="1"/>
  <c r="F105" i="1" s="1"/>
  <c r="G104" i="1"/>
  <c r="H104" i="1"/>
  <c r="I104" i="1"/>
  <c r="J104" i="1"/>
  <c r="K104" i="1"/>
  <c r="L104" i="1"/>
  <c r="M104" i="1"/>
  <c r="E104" i="1"/>
  <c r="F79" i="1"/>
  <c r="F80" i="1" s="1"/>
  <c r="G79" i="1"/>
  <c r="H79" i="1"/>
  <c r="I79" i="1"/>
  <c r="J79" i="1"/>
  <c r="K79" i="1"/>
  <c r="L79" i="1"/>
  <c r="M79" i="1"/>
  <c r="E79" i="1"/>
  <c r="F95" i="1"/>
  <c r="G95" i="1"/>
  <c r="H95" i="1"/>
  <c r="I95" i="1"/>
  <c r="J95" i="1"/>
  <c r="J105" i="1" s="1"/>
  <c r="K95" i="1"/>
  <c r="L95" i="1"/>
  <c r="M95" i="1"/>
  <c r="M105" i="1" s="1"/>
  <c r="M106" i="1" s="1"/>
  <c r="E95" i="1"/>
  <c r="F74" i="1"/>
  <c r="G74" i="1"/>
  <c r="H74" i="1"/>
  <c r="H80" i="1" s="1"/>
  <c r="I74" i="1"/>
  <c r="I80" i="1" s="1"/>
  <c r="J74" i="1"/>
  <c r="K74" i="1"/>
  <c r="L74" i="1"/>
  <c r="M74" i="1"/>
  <c r="E74" i="1"/>
  <c r="F59" i="1"/>
  <c r="F60" i="1" s="1"/>
  <c r="H59" i="1"/>
  <c r="I59" i="1"/>
  <c r="J59" i="1"/>
  <c r="K59" i="1"/>
  <c r="L59" i="1"/>
  <c r="M59" i="1"/>
  <c r="E59" i="1"/>
  <c r="F54" i="1"/>
  <c r="G54" i="1"/>
  <c r="H54" i="1"/>
  <c r="I54" i="1"/>
  <c r="J54" i="1"/>
  <c r="K54" i="1"/>
  <c r="L54" i="1"/>
  <c r="M54" i="1"/>
  <c r="E54" i="1"/>
  <c r="F38" i="1"/>
  <c r="F37" i="1"/>
  <c r="H37" i="1"/>
  <c r="J37" i="1"/>
  <c r="M37" i="1"/>
  <c r="E37" i="1"/>
  <c r="F34" i="1"/>
  <c r="G34" i="1"/>
  <c r="G38" i="1" s="1"/>
  <c r="H34" i="1"/>
  <c r="H38" i="1" s="1"/>
  <c r="I34" i="1"/>
  <c r="I38" i="1" s="1"/>
  <c r="J34" i="1"/>
  <c r="J38" i="1" s="1"/>
  <c r="K34" i="1"/>
  <c r="K38" i="1" s="1"/>
  <c r="L34" i="1"/>
  <c r="L38" i="1" s="1"/>
  <c r="M34" i="1"/>
  <c r="E34" i="1"/>
  <c r="E38" i="1" s="1"/>
  <c r="L105" i="1" l="1"/>
  <c r="L106" i="1" s="1"/>
  <c r="K105" i="1"/>
  <c r="H105" i="1"/>
  <c r="G105" i="1"/>
  <c r="J80" i="1"/>
  <c r="G80" i="1"/>
  <c r="L80" i="1"/>
  <c r="L81" i="1" s="1"/>
  <c r="K60" i="1"/>
  <c r="I60" i="1"/>
  <c r="H60" i="1"/>
  <c r="M38" i="1"/>
  <c r="I105" i="1"/>
  <c r="E105" i="1"/>
  <c r="E106" i="1" s="1"/>
  <c r="L60" i="1"/>
  <c r="L61" i="1" s="1"/>
  <c r="M60" i="1"/>
  <c r="M61" i="1" s="1"/>
  <c r="G60" i="1"/>
  <c r="J60" i="1"/>
  <c r="E60" i="1"/>
  <c r="E61" i="1" s="1"/>
  <c r="M80" i="1"/>
  <c r="M81" i="1" s="1"/>
  <c r="K80" i="1"/>
  <c r="E80" i="1"/>
  <c r="L117" i="1"/>
  <c r="Q67" i="1" l="1"/>
  <c r="D121" i="1" l="1"/>
  <c r="D38" i="1" l="1"/>
  <c r="M39" i="1"/>
  <c r="M119" i="1" l="1"/>
  <c r="L39" i="1"/>
  <c r="L121" i="1" l="1"/>
  <c r="D80" i="1"/>
</calcChain>
</file>

<file path=xl/sharedStrings.xml><?xml version="1.0" encoding="utf-8"?>
<sst xmlns="http://schemas.openxmlformats.org/spreadsheetml/2006/main" count="367" uniqueCount="187">
  <si>
    <t>číslo ZL</t>
  </si>
  <si>
    <t>popis</t>
  </si>
  <si>
    <t>cenový dopad (Kč bez DPH)</t>
  </si>
  <si>
    <t>cena dle SoD</t>
  </si>
  <si>
    <t>Vícepráce - Méněpráce</t>
  </si>
  <si>
    <t>Nová cena celkem</t>
  </si>
  <si>
    <t>Celkem:</t>
  </si>
  <si>
    <t>Objednatel</t>
  </si>
  <si>
    <t>002-01</t>
  </si>
  <si>
    <t>002-02</t>
  </si>
  <si>
    <t>002-07</t>
  </si>
  <si>
    <t>Vícepráce</t>
  </si>
  <si>
    <t>Méněpráce</t>
  </si>
  <si>
    <t>Rozdělení</t>
  </si>
  <si>
    <t>003-01</t>
  </si>
  <si>
    <t>003-02</t>
  </si>
  <si>
    <t>003-03</t>
  </si>
  <si>
    <t>004-01</t>
  </si>
  <si>
    <t>004-05</t>
  </si>
  <si>
    <t>004-06</t>
  </si>
  <si>
    <t>004-07</t>
  </si>
  <si>
    <t>005-01</t>
  </si>
  <si>
    <t>005-02</t>
  </si>
  <si>
    <t>005-03</t>
  </si>
  <si>
    <t>001-01</t>
  </si>
  <si>
    <t>002-03</t>
  </si>
  <si>
    <t>002-04</t>
  </si>
  <si>
    <t>002-05</t>
  </si>
  <si>
    <t>002-06</t>
  </si>
  <si>
    <t>004-09</t>
  </si>
  <si>
    <t>006-01</t>
  </si>
  <si>
    <t>006-02</t>
  </si>
  <si>
    <t>006-03</t>
  </si>
  <si>
    <t>004-10</t>
  </si>
  <si>
    <t>Doměrek</t>
  </si>
  <si>
    <t>NÁZEV AKCE:</t>
  </si>
  <si>
    <t>ČÍSLO SMLOUVY OBJEDNATELE:</t>
  </si>
  <si>
    <t>UCELENÁ ETAPA STAVBY:</t>
  </si>
  <si>
    <t>Identifikační číslo projektu:</t>
  </si>
  <si>
    <t>CZ.05.1.30/0.0/0.0/17_071/0007096</t>
  </si>
  <si>
    <t>Rekapitulace konečné ceny díla</t>
  </si>
  <si>
    <t>číslo změnového listu</t>
  </si>
  <si>
    <t>Způsobilé</t>
  </si>
  <si>
    <t>Nezpůsobilé</t>
  </si>
  <si>
    <t>Obec opravy místních komunikací</t>
  </si>
  <si>
    <t>Nová smluvní cena ucelené etapy (Kč bez DPH)</t>
  </si>
  <si>
    <t>Vypořádání z hlediska ZZVZ</t>
  </si>
  <si>
    <t>§ 222, odst. (4)</t>
  </si>
  <si>
    <t>§ 222, odst. (5)</t>
  </si>
  <si>
    <t>jen ZL 005</t>
  </si>
  <si>
    <t>jen ZL 006</t>
  </si>
  <si>
    <t>jen ZL 002</t>
  </si>
  <si>
    <t>Odkanalizování obcí v povodí Jizery, část B</t>
  </si>
  <si>
    <t>VRI/SOD/2020/12/Ži</t>
  </si>
  <si>
    <t xml:space="preserve">3) Kolomuty, výstavba kanalizace </t>
  </si>
  <si>
    <t xml:space="preserve">4) Holé Vrchy, výstavba kanalizace </t>
  </si>
  <si>
    <t>5) Úherce, výstavba kanalizace</t>
  </si>
  <si>
    <t>7) Písková Lhota, výstavba kanalizace</t>
  </si>
  <si>
    <t xml:space="preserve">11) Mladá Boleslav – Podchlumí, výstavba kanalizace </t>
  </si>
  <si>
    <t>008-01</t>
  </si>
  <si>
    <t>Změna výtlaku V1 Řepov</t>
  </si>
  <si>
    <t>008-01-1</t>
  </si>
  <si>
    <t>Zkrácení výtlaku V1 Řepov</t>
  </si>
  <si>
    <t>008-01-2</t>
  </si>
  <si>
    <t>Kalníková  šachta v  Řepově - plus 1 ks</t>
  </si>
  <si>
    <t>008-02</t>
  </si>
  <si>
    <t xml:space="preserve">obrubníky a dlažby stoka B </t>
  </si>
  <si>
    <t>008-03</t>
  </si>
  <si>
    <t>Změna oprav komunikací ÚHERCE - POWERCEM</t>
  </si>
  <si>
    <t>008-03-1</t>
  </si>
  <si>
    <t>008-03-2</t>
  </si>
  <si>
    <t>008-04</t>
  </si>
  <si>
    <t>008-04-2</t>
  </si>
  <si>
    <t>Výměna  zeminy v  místních komunikacích</t>
  </si>
  <si>
    <t>008-04-3</t>
  </si>
  <si>
    <t xml:space="preserve">Prohloubení stok </t>
  </si>
  <si>
    <t>008-04-4</t>
  </si>
  <si>
    <t>Výkop a náhrada zeminy  štěrkem,  sesutí vlivem  průtoku podzemní vody - stoka B - 178m</t>
  </si>
  <si>
    <t>008-05</t>
  </si>
  <si>
    <t>Čerpání podzemní vody</t>
  </si>
  <si>
    <t>008-05-1</t>
  </si>
  <si>
    <t>čerpání podzemní vody stoky A, B, C, C1, D</t>
  </si>
  <si>
    <t>008-06</t>
  </si>
  <si>
    <t>Asfaltové Koluminkace</t>
  </si>
  <si>
    <t>008-06-2</t>
  </si>
  <si>
    <t xml:space="preserve">Provedení asfaltových komunikací v KSÚS </t>
  </si>
  <si>
    <t>008-06-3</t>
  </si>
  <si>
    <t>Komunikace v SÚS (vrstva obrusná ACO 11 + frézování)</t>
  </si>
  <si>
    <t>008-07</t>
  </si>
  <si>
    <t>Prodloužení přeložky vodovodu C-3c č.p.59</t>
  </si>
  <si>
    <t>008-07-2</t>
  </si>
  <si>
    <t>Přeložka vodovodu C-3c_Navýšení rozsahu</t>
  </si>
  <si>
    <t>008-08</t>
  </si>
  <si>
    <t>Přílož vodovodu k V3 - úsek V3-V4 (84m)</t>
  </si>
  <si>
    <t>008-09</t>
  </si>
  <si>
    <t>Dešťová kanalizace  Kolomuty - 45m  oprava  dešťové  kanalizace žb  Dn 400 + 1 ks  monolit  šachty prům 800mm s vtokovou litinovou mříží</t>
  </si>
  <si>
    <t>008-10</t>
  </si>
  <si>
    <t>Doměrky uznatelné (+48,2 m)</t>
  </si>
  <si>
    <t>008-11</t>
  </si>
  <si>
    <t>Doměrky neuznatelné (+120,28 m)</t>
  </si>
  <si>
    <t>3) Kolomuty, výstavba kanalizace - místní komunikace</t>
  </si>
  <si>
    <t>009-01</t>
  </si>
  <si>
    <t>Ztížení provedení z důvodu geologie</t>
  </si>
  <si>
    <t>jen ZL 008</t>
  </si>
  <si>
    <t>jen ZL 009</t>
  </si>
  <si>
    <t>Přetřídění těžitelnosti</t>
  </si>
  <si>
    <t>Rozdíl betonů (sedlové lože pod potrubí) dle PD (skutečnosti) a VV</t>
  </si>
  <si>
    <t>Rozdíl realizace asfaltů dle skutečnosti a VV KSÚS</t>
  </si>
  <si>
    <t>Navýšení čerpání vody dle skutečnosti a VV na stoce A</t>
  </si>
  <si>
    <t>Prodloužení vodovodu o 13 m v komunikaci</t>
  </si>
  <si>
    <t>Realizace opravy dešťové kanalizace DN 300 a DN 400 A4</t>
  </si>
  <si>
    <t>004-12</t>
  </si>
  <si>
    <t>Kanalizační přípojka č.p. 59</t>
  </si>
  <si>
    <t>004-13</t>
  </si>
  <si>
    <t>Zásypy v SÚS (štěrkodrť frakce 0-63)</t>
  </si>
  <si>
    <t>004-14</t>
  </si>
  <si>
    <t>004-15</t>
  </si>
  <si>
    <t>Sktutečné délky dle GZ (-46,84 m)</t>
  </si>
  <si>
    <t>jen ZL 004</t>
  </si>
  <si>
    <t>4)Holé Vrchy, výstavba kanalizace - místní komunikace</t>
  </si>
  <si>
    <t>Podkladní vrstvy KSC - STRABAG dle fa.</t>
  </si>
  <si>
    <t>Odpočet  asfaltů na místních komunikací A1, A2, A4, A5, A6 přeložka vodovodu</t>
  </si>
  <si>
    <t>Větší roszah MK A1,A3,A6</t>
  </si>
  <si>
    <t>Celkem ZL 004 a ZL 005</t>
  </si>
  <si>
    <t>Celkem ZL 008 a ZL 009</t>
  </si>
  <si>
    <t>Odpočet nerealizovaných živ.komunikací KSÚS</t>
  </si>
  <si>
    <t xml:space="preserve">Změna technologie výtlak V3 </t>
  </si>
  <si>
    <t>Kanalizační přípojky - povrchy</t>
  </si>
  <si>
    <t>100% výměna v KSÚS + ostatní VCP</t>
  </si>
  <si>
    <t>Doměrkové listy - uznatelné (celkem + 5,45 m )</t>
  </si>
  <si>
    <t>Doměrkové listy - neuznatelné (Přípojky  - 227,2 m)</t>
  </si>
  <si>
    <t>5) Úherce, výstavba kanalizace - místní komunikace</t>
  </si>
  <si>
    <t xml:space="preserve">Komunikace místní - POWERCEM </t>
  </si>
  <si>
    <t>Komunikace místní - NEPROVÁDĚNÉ</t>
  </si>
  <si>
    <t>Odstranění podkladů a povedení KSC na komunikací místních</t>
  </si>
  <si>
    <t>Celkem ZL 002 a ZL 003</t>
  </si>
  <si>
    <t xml:space="preserve">odečet skládkovné - Semčice a Kolomuty </t>
  </si>
  <si>
    <t xml:space="preserve">spadiště na stoce A a B </t>
  </si>
  <si>
    <t xml:space="preserve">Betonování vykonzolovaného chodníku v Zámostí </t>
  </si>
  <si>
    <t>006-04</t>
  </si>
  <si>
    <t>006-05</t>
  </si>
  <si>
    <t>Přeložky vodovodů</t>
  </si>
  <si>
    <t>006-06</t>
  </si>
  <si>
    <t>Vodovodní přípojky</t>
  </si>
  <si>
    <t>006-07</t>
  </si>
  <si>
    <t>Doměrky - uznatelné</t>
  </si>
  <si>
    <t>006-08</t>
  </si>
  <si>
    <t>Doměrky  - neuzanatelné</t>
  </si>
  <si>
    <t>7) Písková Lhota, výstavba kanalizace - místní komunikace</t>
  </si>
  <si>
    <t>007-01</t>
  </si>
  <si>
    <t>Přípočet za provedení celoplošně asfaltů 50 mm vč. odpočtů z důvodu budou výstavby vodovodu</t>
  </si>
  <si>
    <t>007-02</t>
  </si>
  <si>
    <t>Přípočet za provedení dlažby z kostek celoplošně</t>
  </si>
  <si>
    <t>007-03</t>
  </si>
  <si>
    <t>Provedení studené recyklace</t>
  </si>
  <si>
    <t>007-04</t>
  </si>
  <si>
    <t>Odpočet VV na změny komunikací B5, B6, B8, B</t>
  </si>
  <si>
    <t>007-05</t>
  </si>
  <si>
    <t>Zkrácení Stoky B3</t>
  </si>
  <si>
    <t>007-06</t>
  </si>
  <si>
    <t>Neuznatelné přípojky 208,66 m</t>
  </si>
  <si>
    <t>007-07</t>
  </si>
  <si>
    <t>KSC v místě budoucího vodovodu</t>
  </si>
  <si>
    <t>jen ZL 007</t>
  </si>
  <si>
    <t>Celkem ZL 006 a ZL 007</t>
  </si>
  <si>
    <t>Odpočet nerealizovaných živ.komunikací</t>
  </si>
  <si>
    <t>001-02</t>
  </si>
  <si>
    <t>Odpočet/přípočet nerealizovaných/realizovaných  délek stok a vodovodů dle GZ skutečného provedení (doměrkový změnový list)</t>
  </si>
  <si>
    <t>001-03</t>
  </si>
  <si>
    <t>Přípočet odstranění nelegální komunální skládky na pozemku č.parc. 1153/9, k.ú. Mladá Boleslav</t>
  </si>
  <si>
    <t>jen ZL 001</t>
  </si>
  <si>
    <t>jen ZL 003</t>
  </si>
  <si>
    <t>Konečná CENA SOD část B  CELKEM</t>
  </si>
  <si>
    <t>Změna oprav komunikací Kolomuty - POWERCEM</t>
  </si>
  <si>
    <t>Změna oprav komunikací Kolomuty - POWERCEM - uznatelné</t>
  </si>
  <si>
    <t>Změna oprav komunikací Písková Lhota - studená recyklce</t>
  </si>
  <si>
    <t>Smluvní cena díla, část B  (Kč bez DPH):</t>
  </si>
  <si>
    <t>Změna oprav komunikací Kolomuty - POWERCEM - neuzn.</t>
  </si>
  <si>
    <t>Komunikace místní  POWER CEM (bez odpočtů)</t>
  </si>
  <si>
    <t>DPH 21%</t>
  </si>
  <si>
    <t>cena vč. DPH</t>
  </si>
  <si>
    <t>vícepráce</t>
  </si>
  <si>
    <t>způsobilé</t>
  </si>
  <si>
    <t>nezpůsob</t>
  </si>
  <si>
    <t xml:space="preserve">méněpráce </t>
  </si>
  <si>
    <t>původní smlouva</t>
  </si>
  <si>
    <t xml:space="preserve">3) Kolomuty, výstavba kanalizace, 4) Holé Vrchy, výstavba kanalizace, 5) Úherce, výstavba kanalizace, 7) Písková Lhota, výstavba kanalizace,                             11) Mladá Boleslav – Podchlumí, výstavba kanalizace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</si>
</sst>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6" formatCode="#,##0\ &quot;Kč&quot;;[Red]\-#,##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\ _K_č;[Red]\-#,##0.00\ _K_č"/>
    <numFmt numFmtId="165" formatCode="_-* #,##0\ _K_č_-;\-* #,##0\ _K_č_-;_-* &quot;-&quot;\ _K_č_-;_-@_-"/>
    <numFmt numFmtId="166" formatCode="_-* #,##0.00\ _K_č_-;\-* #,##0.00\ _K_č_-;_-* &quot;-&quot;??\ _K_č_-;_-@_-"/>
    <numFmt numFmtId="167" formatCode="#,##0.00&quot;$&quot;;[Red]\-#,##0.00&quot;$&quot;"/>
    <numFmt numFmtId="168" formatCode="_-* #,##0\ _U_S_D_-;\-* #,##0\ _U_S_D_-;_-* &quot;-&quot;\ _U_S_D_-;_-@_-"/>
    <numFmt numFmtId="169" formatCode="_ * #,##0_ ;_ * \-#,##0_ ;_ * &quot;-&quot;_ ;_ @_ "/>
    <numFmt numFmtId="170" formatCode="_ * #,##0.00_ ;_ * \-#,##0.00_ ;_ * &quot;-&quot;??_ ;_ @_ "/>
    <numFmt numFmtId="171" formatCode="&quot;See Note &quot;\ #"/>
    <numFmt numFmtId="172" formatCode="\$\ #,##0"/>
    <numFmt numFmtId="173" formatCode="_ &quot;Fr.&quot;\ * #,##0_ ;_ &quot;Fr.&quot;\ * \-#,##0_ ;_ &quot;Fr.&quot;\ * &quot;-&quot;_ ;_ @_ "/>
    <numFmt numFmtId="174" formatCode="_ &quot;Fr.&quot;\ * #,##0.00_ ;_ &quot;Fr.&quot;\ * \-#,##0.00_ ;_ &quot;Fr.&quot;\ * &quot;-&quot;??_ ;_ @_ "/>
  </numFmts>
  <fonts count="7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color indexed="12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20"/>
      <color theme="4" tint="-0.24997711111789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Helv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b/>
      <sz val="11"/>
      <name val="Arial"/>
      <family val="2"/>
      <charset val="238"/>
    </font>
    <font>
      <sz val="9"/>
      <name val="Arial CE"/>
      <family val="2"/>
      <charset val="238"/>
    </font>
    <font>
      <sz val="10"/>
      <name val="Helv"/>
      <charset val="238"/>
    </font>
    <font>
      <sz val="10"/>
      <name val="Helv"/>
      <charset val="204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sz val="10"/>
      <name val="AT*Switzerland"/>
      <charset val="238"/>
    </font>
    <font>
      <i/>
      <sz val="11"/>
      <color indexed="23"/>
      <name val="Calibri"/>
      <family val="2"/>
      <charset val="238"/>
    </font>
    <font>
      <b/>
      <sz val="8"/>
      <name val="Times New Roman"/>
      <family val="1"/>
      <charset val="238"/>
    </font>
    <font>
      <u/>
      <sz val="10"/>
      <color indexed="36"/>
      <name val="Arial CE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0"/>
      <name val="Times New Roman"/>
      <family val="1"/>
      <charset val="238"/>
    </font>
    <font>
      <sz val="9.75"/>
      <name val="Arial"/>
      <family val="2"/>
      <charset val="238"/>
    </font>
    <font>
      <b/>
      <sz val="12"/>
      <color indexed="12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24"/>
      <name val="Tahoma"/>
      <family val="2"/>
      <charset val="238"/>
    </font>
    <font>
      <b/>
      <sz val="9.75"/>
      <name val="Arial"/>
      <family val="2"/>
      <charset val="238"/>
    </font>
    <font>
      <u/>
      <sz val="10"/>
      <color indexed="12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8"/>
      <name val="MS Sans Serif"/>
      <family val="2"/>
      <charset val="238"/>
    </font>
    <font>
      <b/>
      <sz val="10"/>
      <color indexed="12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8"/>
      <name val="Helv"/>
      <charset val="238"/>
    </font>
    <font>
      <i/>
      <sz val="10"/>
      <name val="Times New Roman"/>
      <family val="1"/>
      <charset val="238"/>
    </font>
    <font>
      <b/>
      <sz val="11"/>
      <color indexed="63"/>
      <name val="Calibri"/>
      <family val="2"/>
      <charset val="238"/>
    </font>
    <font>
      <sz val="14"/>
      <name val="Tahoma"/>
      <family val="2"/>
      <charset val="238"/>
    </font>
    <font>
      <sz val="8"/>
      <name val="Times New Roman"/>
      <family val="1"/>
      <charset val="238"/>
    </font>
    <font>
      <sz val="11"/>
      <color indexed="10"/>
      <name val="Calibri"/>
      <family val="2"/>
      <charset val="238"/>
    </font>
    <font>
      <b/>
      <sz val="20"/>
      <name val="Arial"/>
      <family val="2"/>
    </font>
    <font>
      <sz val="10"/>
      <color theme="1"/>
      <name val="Arial"/>
      <family val="2"/>
      <charset val="238"/>
    </font>
    <font>
      <sz val="8"/>
      <name val="Arial CE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rgb="FFCCFFCC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73">
    <xf numFmtId="0" fontId="0" fillId="0" borderId="0"/>
    <xf numFmtId="0" fontId="1" fillId="0" borderId="0"/>
    <xf numFmtId="43" fontId="20" fillId="0" borderId="0" applyFont="0" applyFill="0" applyBorder="0" applyAlignment="0" applyProtection="0"/>
    <xf numFmtId="0" fontId="23" fillId="0" borderId="0"/>
    <xf numFmtId="0" fontId="27" fillId="0" borderId="0"/>
    <xf numFmtId="0" fontId="28" fillId="0" borderId="0"/>
    <xf numFmtId="0" fontId="13" fillId="0" borderId="0"/>
    <xf numFmtId="166" fontId="28" fillId="0" borderId="0" applyFont="0" applyFill="0" applyBorder="0" applyAlignment="0" applyProtection="0"/>
    <xf numFmtId="0" fontId="13" fillId="0" borderId="0"/>
    <xf numFmtId="9" fontId="28" fillId="0" borderId="0" applyFont="0" applyFill="0" applyBorder="0" applyAlignment="0" applyProtection="0"/>
    <xf numFmtId="0" fontId="20" fillId="0" borderId="0"/>
    <xf numFmtId="0" fontId="28" fillId="0" borderId="0" applyProtection="0"/>
    <xf numFmtId="0" fontId="28" fillId="0" borderId="0" applyProtection="0"/>
    <xf numFmtId="0" fontId="28" fillId="0" borderId="0" applyProtection="0"/>
    <xf numFmtId="0" fontId="34" fillId="0" borderId="0"/>
    <xf numFmtId="0" fontId="27" fillId="0" borderId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35" fillId="0" borderId="0"/>
    <xf numFmtId="0" fontId="34" fillId="0" borderId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13" fillId="0" borderId="0"/>
    <xf numFmtId="0" fontId="27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36" fillId="5" borderId="0" applyNumberFormat="0" applyBorder="0" applyAlignment="0" applyProtection="0"/>
    <xf numFmtId="0" fontId="3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5" borderId="0" applyNumberFormat="0" applyBorder="0" applyAlignment="0" applyProtection="0"/>
    <xf numFmtId="0" fontId="3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8" borderId="0" applyNumberFormat="0" applyBorder="0" applyAlignment="0" applyProtection="0"/>
    <xf numFmtId="0" fontId="36" fillId="11" borderId="0" applyNumberFormat="0" applyBorder="0" applyAlignment="0" applyProtection="0"/>
    <xf numFmtId="0" fontId="36" fillId="14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8" borderId="0" applyNumberFormat="0" applyBorder="0" applyAlignment="0" applyProtection="0"/>
    <xf numFmtId="0" fontId="36" fillId="11" borderId="0" applyNumberFormat="0" applyBorder="0" applyAlignment="0" applyProtection="0"/>
    <xf numFmtId="0" fontId="36" fillId="14" borderId="0" applyNumberFormat="0" applyBorder="0" applyAlignment="0" applyProtection="0"/>
    <xf numFmtId="0" fontId="37" fillId="15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5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22" borderId="0" applyNumberFormat="0" applyBorder="0" applyAlignment="0" applyProtection="0"/>
    <xf numFmtId="0" fontId="38" fillId="6" borderId="0" applyNumberFormat="0" applyBorder="0" applyAlignment="0" applyProtection="0"/>
    <xf numFmtId="0" fontId="39" fillId="0" borderId="0" applyNumberFormat="0" applyFill="0" applyBorder="0" applyAlignment="0"/>
    <xf numFmtId="0" fontId="40" fillId="23" borderId="29" applyNumberFormat="0" applyAlignment="0" applyProtection="0"/>
    <xf numFmtId="0" fontId="41" fillId="0" borderId="30" applyNumberFormat="0" applyFill="0" applyAlignment="0" applyProtection="0"/>
    <xf numFmtId="165" fontId="13" fillId="0" borderId="0" applyFont="0" applyFill="0" applyBorder="0" applyAlignment="0" applyProtection="0"/>
    <xf numFmtId="4" fontId="27" fillId="0" borderId="0" applyFont="0" applyFill="0" applyBorder="0" applyAlignment="0" applyProtection="0"/>
    <xf numFmtId="6" fontId="42" fillId="0" borderId="0" applyFont="0" applyFill="0" applyBorder="0" applyAlignment="0" applyProtection="0"/>
    <xf numFmtId="167" fontId="27" fillId="0" borderId="0" applyFont="0" applyFill="0" applyBorder="0" applyAlignment="0" applyProtection="0"/>
    <xf numFmtId="166" fontId="26" fillId="0" borderId="0" applyFont="0" applyFill="0" applyBorder="0" applyAlignment="0" applyProtection="0"/>
    <xf numFmtId="168" fontId="43" fillId="0" borderId="0" applyFont="0" applyFill="0" applyBorder="0" applyAlignment="0" applyProtection="0"/>
    <xf numFmtId="169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30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6" fillId="0" borderId="0" applyNumberFormat="0" applyFill="0" applyBorder="0" applyAlignment="0" applyProtection="0">
      <alignment vertical="top"/>
      <protection locked="0"/>
    </xf>
    <xf numFmtId="0" fontId="47" fillId="7" borderId="0" applyNumberFormat="0" applyBorder="0" applyAlignment="0" applyProtection="0"/>
    <xf numFmtId="0" fontId="48" fillId="0" borderId="31" applyNumberFormat="0" applyFill="0" applyAlignment="0" applyProtection="0"/>
    <xf numFmtId="0" fontId="49" fillId="0" borderId="32" applyNumberFormat="0" applyFill="0" applyAlignment="0" applyProtection="0"/>
    <xf numFmtId="0" fontId="50" fillId="0" borderId="33" applyNumberFormat="0" applyFill="0" applyAlignment="0" applyProtection="0"/>
    <xf numFmtId="0" fontId="50" fillId="0" borderId="0" applyNumberFormat="0" applyFill="0" applyBorder="0" applyAlignment="0" applyProtection="0"/>
    <xf numFmtId="3" fontId="51" fillId="0" borderId="0">
      <alignment vertical="top"/>
    </xf>
    <xf numFmtId="3" fontId="51" fillId="0" borderId="0">
      <alignment vertical="top"/>
    </xf>
    <xf numFmtId="3" fontId="51" fillId="0" borderId="0">
      <alignment vertical="top"/>
    </xf>
    <xf numFmtId="3" fontId="51" fillId="0" borderId="0">
      <alignment vertical="top"/>
    </xf>
    <xf numFmtId="2" fontId="52" fillId="1" borderId="5">
      <alignment horizontal="left"/>
      <protection locked="0"/>
    </xf>
    <xf numFmtId="2" fontId="52" fillId="1" borderId="5">
      <alignment horizontal="left"/>
      <protection locked="0"/>
    </xf>
    <xf numFmtId="2" fontId="52" fillId="1" borderId="5">
      <alignment horizontal="left"/>
      <protection locked="0"/>
    </xf>
    <xf numFmtId="2" fontId="52" fillId="1" borderId="5">
      <alignment horizontal="left"/>
      <protection locked="0"/>
    </xf>
    <xf numFmtId="0" fontId="8" fillId="0" borderId="0"/>
    <xf numFmtId="0" fontId="8" fillId="0" borderId="0"/>
    <xf numFmtId="0" fontId="8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53" fillId="0" borderId="0"/>
    <xf numFmtId="0" fontId="54" fillId="0" borderId="0"/>
    <xf numFmtId="0" fontId="29" fillId="0" borderId="0"/>
    <xf numFmtId="0" fontId="55" fillId="0" borderId="0"/>
    <xf numFmtId="2" fontId="56" fillId="0" borderId="1">
      <alignment horizontal="center" vertical="center"/>
    </xf>
    <xf numFmtId="0" fontId="57" fillId="0" borderId="0" applyNumberFormat="0" applyFill="0" applyBorder="0" applyAlignment="0" applyProtection="0">
      <alignment vertical="top"/>
      <protection locked="0"/>
    </xf>
    <xf numFmtId="0" fontId="58" fillId="24" borderId="34" applyNumberFormat="0" applyAlignment="0" applyProtection="0"/>
    <xf numFmtId="0" fontId="38" fillId="6" borderId="0" applyNumberFormat="0" applyBorder="0" applyAlignment="0" applyProtection="0"/>
    <xf numFmtId="0" fontId="59" fillId="10" borderId="29" applyNumberFormat="0" applyAlignment="0" applyProtection="0"/>
    <xf numFmtId="0" fontId="58" fillId="24" borderId="34" applyNumberFormat="0" applyAlignment="0" applyProtection="0"/>
    <xf numFmtId="0" fontId="60" fillId="0" borderId="35" applyNumberFormat="0" applyFill="0" applyAlignment="0" applyProtection="0"/>
    <xf numFmtId="44" fontId="28" fillId="0" borderId="0" applyFont="0" applyFill="0" applyBorder="0" applyAlignment="0" applyProtection="0"/>
    <xf numFmtId="44" fontId="61" fillId="0" borderId="0" applyFont="0" applyFill="0" applyBorder="0" applyAlignment="0" applyProtection="0">
      <alignment vertical="top" wrapText="1"/>
      <protection locked="0"/>
    </xf>
    <xf numFmtId="0" fontId="62" fillId="0" borderId="0"/>
    <xf numFmtId="0" fontId="48" fillId="0" borderId="31" applyNumberFormat="0" applyFill="0" applyAlignment="0" applyProtection="0"/>
    <xf numFmtId="0" fontId="49" fillId="0" borderId="32" applyNumberFormat="0" applyFill="0" applyAlignment="0" applyProtection="0"/>
    <xf numFmtId="0" fontId="50" fillId="0" borderId="33" applyNumberFormat="0" applyFill="0" applyAlignment="0" applyProtection="0"/>
    <xf numFmtId="0" fontId="50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25" borderId="0" applyNumberFormat="0" applyBorder="0" applyAlignment="0" applyProtection="0"/>
    <xf numFmtId="0" fontId="64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13" fillId="0" borderId="0"/>
    <xf numFmtId="0" fontId="13" fillId="0" borderId="0"/>
    <xf numFmtId="0" fontId="61" fillId="0" borderId="0" applyAlignment="0">
      <alignment vertical="top" wrapText="1"/>
      <protection locked="0"/>
    </xf>
    <xf numFmtId="0" fontId="13" fillId="0" borderId="0"/>
    <xf numFmtId="0" fontId="13" fillId="0" borderId="0"/>
    <xf numFmtId="0" fontId="28" fillId="0" borderId="0"/>
    <xf numFmtId="0" fontId="13" fillId="0" borderId="0"/>
    <xf numFmtId="0" fontId="13" fillId="0" borderId="0"/>
    <xf numFmtId="0" fontId="13" fillId="0" borderId="0"/>
    <xf numFmtId="0" fontId="28" fillId="0" borderId="0"/>
    <xf numFmtId="0" fontId="28" fillId="4" borderId="36" applyNumberFormat="0" applyFont="0" applyAlignment="0" applyProtection="0"/>
    <xf numFmtId="3" fontId="52" fillId="0" borderId="0" applyNumberFormat="0">
      <alignment horizontal="center"/>
    </xf>
    <xf numFmtId="3" fontId="52" fillId="0" borderId="0" applyNumberFormat="0">
      <alignment horizontal="center"/>
    </xf>
    <xf numFmtId="3" fontId="52" fillId="0" borderId="0" applyNumberFormat="0">
      <alignment horizontal="center"/>
    </xf>
    <xf numFmtId="171" fontId="65" fillId="0" borderId="0">
      <alignment horizontal="left"/>
    </xf>
    <xf numFmtId="3" fontId="66" fillId="0" borderId="0">
      <alignment vertical="top"/>
    </xf>
    <xf numFmtId="3" fontId="66" fillId="0" borderId="0">
      <alignment vertical="top"/>
    </xf>
    <xf numFmtId="3" fontId="66" fillId="0" borderId="0">
      <alignment vertical="top"/>
    </xf>
    <xf numFmtId="3" fontId="66" fillId="0" borderId="0">
      <alignment vertical="top"/>
    </xf>
    <xf numFmtId="0" fontId="67" fillId="23" borderId="37" applyNumberFormat="0" applyAlignment="0" applyProtection="0"/>
    <xf numFmtId="0" fontId="68" fillId="0" borderId="0"/>
    <xf numFmtId="0" fontId="25" fillId="0" borderId="0"/>
    <xf numFmtId="0" fontId="25" fillId="0" borderId="0"/>
    <xf numFmtId="0" fontId="25" fillId="0" borderId="0"/>
    <xf numFmtId="0" fontId="28" fillId="4" borderId="36" applyNumberFormat="0" applyFont="0" applyAlignment="0" applyProtection="0"/>
    <xf numFmtId="172" fontId="69" fillId="0" borderId="0"/>
    <xf numFmtId="172" fontId="69" fillId="0" borderId="0"/>
    <xf numFmtId="172" fontId="69" fillId="0" borderId="0"/>
    <xf numFmtId="172" fontId="69" fillId="0" borderId="0"/>
    <xf numFmtId="0" fontId="60" fillId="0" borderId="35" applyNumberFormat="0" applyFill="0" applyAlignment="0" applyProtection="0"/>
    <xf numFmtId="0" fontId="47" fillId="7" borderId="0" applyNumberFormat="0" applyBorder="0" applyAlignment="0" applyProtection="0"/>
    <xf numFmtId="0" fontId="42" fillId="0" borderId="0"/>
    <xf numFmtId="0" fontId="29" fillId="26" borderId="0">
      <alignment horizontal="left"/>
    </xf>
    <xf numFmtId="0" fontId="31" fillId="27" borderId="0"/>
    <xf numFmtId="0" fontId="33" fillId="0" borderId="28">
      <alignment horizontal="left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0" fillId="0" borderId="0" applyNumberFormat="0" applyFill="0" applyBorder="0" applyAlignment="0" applyProtection="0"/>
    <xf numFmtId="0" fontId="13" fillId="0" borderId="0">
      <alignment horizontal="center"/>
    </xf>
    <xf numFmtId="0" fontId="13" fillId="0" borderId="0">
      <alignment horizontal="center"/>
    </xf>
    <xf numFmtId="0" fontId="13" fillId="0" borderId="0">
      <alignment horizontal="center"/>
    </xf>
    <xf numFmtId="0" fontId="13" fillId="0" borderId="0">
      <alignment horizontal="center"/>
    </xf>
    <xf numFmtId="0" fontId="24" fillId="0" borderId="0"/>
    <xf numFmtId="0" fontId="24" fillId="0" borderId="0"/>
    <xf numFmtId="0" fontId="24" fillId="0" borderId="0"/>
    <xf numFmtId="0" fontId="63" fillId="0" borderId="0" applyNumberFormat="0" applyFill="0" applyBorder="0" applyAlignment="0" applyProtection="0"/>
    <xf numFmtId="0" fontId="41" fillId="0" borderId="30" applyNumberFormat="0" applyFill="0" applyAlignment="0" applyProtection="0"/>
    <xf numFmtId="0" fontId="24" fillId="23" borderId="0"/>
    <xf numFmtId="0" fontId="24" fillId="23" borderId="0"/>
    <xf numFmtId="0" fontId="24" fillId="23" borderId="0"/>
    <xf numFmtId="0" fontId="24" fillId="13" borderId="0"/>
    <xf numFmtId="0" fontId="24" fillId="13" borderId="0"/>
    <xf numFmtId="0" fontId="29" fillId="0" borderId="0"/>
    <xf numFmtId="0" fontId="71" fillId="28" borderId="4">
      <alignment vertical="center"/>
    </xf>
    <xf numFmtId="171" fontId="65" fillId="0" borderId="0">
      <alignment horizontal="left"/>
    </xf>
    <xf numFmtId="0" fontId="51" fillId="0" borderId="38"/>
    <xf numFmtId="0" fontId="51" fillId="0" borderId="38"/>
    <xf numFmtId="0" fontId="51" fillId="0" borderId="38"/>
    <xf numFmtId="0" fontId="59" fillId="10" borderId="29" applyNumberFormat="0" applyAlignment="0" applyProtection="0"/>
    <xf numFmtId="0" fontId="40" fillId="23" borderId="29" applyNumberFormat="0" applyAlignment="0" applyProtection="0"/>
    <xf numFmtId="0" fontId="67" fillId="23" borderId="37" applyNumberFormat="0" applyAlignment="0" applyProtection="0"/>
    <xf numFmtId="0" fontId="44" fillId="0" borderId="0" applyNumberFormat="0" applyFill="0" applyBorder="0" applyAlignment="0" applyProtection="0"/>
    <xf numFmtId="173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70" fillId="0" borderId="0" applyNumberFormat="0" applyFill="0" applyBorder="0" applyAlignment="0" applyProtection="0"/>
    <xf numFmtId="0" fontId="28" fillId="0" borderId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22" borderId="0" applyNumberFormat="0" applyBorder="0" applyAlignment="0" applyProtection="0"/>
    <xf numFmtId="9" fontId="13" fillId="0" borderId="0" applyFont="0" applyFill="0" applyBorder="0" applyAlignment="0" applyProtection="0"/>
    <xf numFmtId="166" fontId="28" fillId="0" borderId="0" applyFont="0" applyFill="0" applyBorder="0" applyAlignment="0" applyProtection="0"/>
    <xf numFmtId="0" fontId="28" fillId="0" borderId="0"/>
    <xf numFmtId="0" fontId="72" fillId="0" borderId="0"/>
    <xf numFmtId="0" fontId="72" fillId="0" borderId="0"/>
    <xf numFmtId="166" fontId="13" fillId="0" borderId="0" applyFont="0" applyFill="0" applyBorder="0" applyAlignment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3" fillId="0" borderId="0"/>
    <xf numFmtId="0" fontId="72" fillId="0" borderId="0"/>
    <xf numFmtId="0" fontId="72" fillId="0" borderId="0"/>
    <xf numFmtId="0" fontId="20" fillId="0" borderId="0"/>
    <xf numFmtId="0" fontId="73" fillId="0" borderId="0"/>
    <xf numFmtId="166" fontId="73" fillId="0" borderId="0" applyFont="0" applyFill="0" applyBorder="0" applyAlignment="0" applyProtection="0"/>
    <xf numFmtId="0" fontId="73" fillId="0" borderId="0"/>
    <xf numFmtId="0" fontId="28" fillId="0" borderId="0" applyNumberFormat="0" applyFill="0" applyBorder="0" applyAlignment="0" applyProtection="0"/>
    <xf numFmtId="0" fontId="20" fillId="0" borderId="0"/>
    <xf numFmtId="0" fontId="73" fillId="0" borderId="0"/>
    <xf numFmtId="0" fontId="20" fillId="0" borderId="0"/>
    <xf numFmtId="0" fontId="20" fillId="0" borderId="0"/>
    <xf numFmtId="0" fontId="20" fillId="0" borderId="0"/>
    <xf numFmtId="0" fontId="13" fillId="0" borderId="0"/>
    <xf numFmtId="0" fontId="73" fillId="0" borderId="0"/>
    <xf numFmtId="0" fontId="20" fillId="0" borderId="0"/>
    <xf numFmtId="0" fontId="20" fillId="0" borderId="0"/>
    <xf numFmtId="0" fontId="20" fillId="0" borderId="0"/>
    <xf numFmtId="0" fontId="7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8" fillId="0" borderId="0" applyNumberFormat="0" applyFill="0" applyBorder="0" applyAlignment="0" applyProtection="0"/>
  </cellStyleXfs>
  <cellXfs count="205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/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9" fillId="0" borderId="0" xfId="0" applyFont="1"/>
    <xf numFmtId="0" fontId="9" fillId="0" borderId="0" xfId="0" applyFont="1" applyAlignment="1">
      <alignment vertical="center"/>
    </xf>
    <xf numFmtId="4" fontId="0" fillId="0" borderId="0" xfId="0" applyNumberForma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164" fontId="5" fillId="0" borderId="0" xfId="0" applyNumberFormat="1" applyFont="1"/>
    <xf numFmtId="4" fontId="0" fillId="0" borderId="0" xfId="0" applyNumberFormat="1" applyAlignment="1">
      <alignment vertical="center"/>
    </xf>
    <xf numFmtId="0" fontId="7" fillId="0" borderId="0" xfId="0" applyFont="1"/>
    <xf numFmtId="0" fontId="0" fillId="0" borderId="0" xfId="0" applyAlignment="1">
      <alignment horizontal="right"/>
    </xf>
    <xf numFmtId="4" fontId="9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4" fontId="6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4" fontId="9" fillId="0" borderId="0" xfId="0" applyNumberFormat="1" applyFont="1"/>
    <xf numFmtId="4" fontId="10" fillId="0" borderId="0" xfId="0" applyNumberFormat="1" applyFont="1"/>
    <xf numFmtId="4" fontId="5" fillId="0" borderId="0" xfId="0" applyNumberFormat="1" applyFont="1" applyAlignment="1">
      <alignment horizontal="right" vertical="center"/>
    </xf>
    <xf numFmtId="4" fontId="6" fillId="0" borderId="4" xfId="0" applyNumberFormat="1" applyFont="1" applyBorder="1" applyAlignment="1">
      <alignment vertical="center"/>
    </xf>
    <xf numFmtId="4" fontId="0" fillId="0" borderId="0" xfId="0" applyNumberFormat="1"/>
    <xf numFmtId="4" fontId="7" fillId="0" borderId="0" xfId="0" applyNumberFormat="1" applyFont="1"/>
    <xf numFmtId="4" fontId="5" fillId="0" borderId="0" xfId="0" applyNumberFormat="1" applyFont="1"/>
    <xf numFmtId="4" fontId="12" fillId="0" borderId="0" xfId="0" applyNumberFormat="1" applyFont="1" applyAlignment="1">
      <alignment vertical="center"/>
    </xf>
    <xf numFmtId="0" fontId="15" fillId="0" borderId="0" xfId="0" applyFont="1"/>
    <xf numFmtId="0" fontId="16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4" fontId="17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horizontal="right" vertical="center"/>
    </xf>
    <xf numFmtId="4" fontId="14" fillId="2" borderId="1" xfId="0" applyNumberFormat="1" applyFont="1" applyFill="1" applyBorder="1" applyAlignment="1">
      <alignment vertical="center"/>
    </xf>
    <xf numFmtId="4" fontId="10" fillId="2" borderId="0" xfId="0" applyNumberFormat="1" applyFont="1" applyFill="1" applyAlignment="1">
      <alignment vertical="center"/>
    </xf>
    <xf numFmtId="4" fontId="19" fillId="2" borderId="0" xfId="0" applyNumberFormat="1" applyFont="1" applyFill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4" fontId="6" fillId="2" borderId="0" xfId="0" applyNumberFormat="1" applyFont="1" applyFill="1" applyAlignment="1">
      <alignment vertical="center"/>
    </xf>
    <xf numFmtId="4" fontId="6" fillId="2" borderId="2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horizontal="right" vertical="center"/>
    </xf>
    <xf numFmtId="4" fontId="18" fillId="2" borderId="6" xfId="0" applyNumberFormat="1" applyFont="1" applyFill="1" applyBorder="1" applyAlignment="1">
      <alignment vertical="center"/>
    </xf>
    <xf numFmtId="4" fontId="6" fillId="0" borderId="10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4" fontId="18" fillId="0" borderId="8" xfId="0" applyNumberFormat="1" applyFont="1" applyBorder="1" applyAlignment="1">
      <alignment horizontal="right" vertical="center"/>
    </xf>
    <xf numFmtId="4" fontId="17" fillId="0" borderId="6" xfId="0" applyNumberFormat="1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4" fontId="14" fillId="0" borderId="8" xfId="0" applyNumberFormat="1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3" xfId="0" applyBorder="1" applyAlignment="1">
      <alignment vertical="center"/>
    </xf>
    <xf numFmtId="9" fontId="0" fillId="0" borderId="0" xfId="0" applyNumberFormat="1" applyAlignment="1">
      <alignment vertical="center"/>
    </xf>
    <xf numFmtId="4" fontId="5" fillId="2" borderId="0" xfId="0" applyNumberFormat="1" applyFont="1" applyFill="1" applyAlignment="1">
      <alignment vertical="center"/>
    </xf>
    <xf numFmtId="4" fontId="5" fillId="2" borderId="24" xfId="0" applyNumberFormat="1" applyFont="1" applyFill="1" applyBorder="1" applyAlignment="1">
      <alignment vertical="center"/>
    </xf>
    <xf numFmtId="4" fontId="4" fillId="3" borderId="9" xfId="0" applyNumberFormat="1" applyFont="1" applyFill="1" applyBorder="1" applyAlignment="1">
      <alignment vertical="center"/>
    </xf>
    <xf numFmtId="0" fontId="4" fillId="3" borderId="20" xfId="0" applyFont="1" applyFill="1" applyBorder="1" applyAlignment="1">
      <alignment vertical="center"/>
    </xf>
    <xf numFmtId="4" fontId="4" fillId="3" borderId="14" xfId="0" applyNumberFormat="1" applyFont="1" applyFill="1" applyBorder="1" applyAlignment="1">
      <alignment vertical="center"/>
    </xf>
    <xf numFmtId="0" fontId="4" fillId="3" borderId="22" xfId="0" applyFont="1" applyFill="1" applyBorder="1" applyAlignment="1">
      <alignment vertical="center"/>
    </xf>
    <xf numFmtId="4" fontId="0" fillId="0" borderId="25" xfId="0" applyNumberForma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0" fillId="0" borderId="25" xfId="0" applyBorder="1" applyAlignment="1">
      <alignment vertical="center"/>
    </xf>
    <xf numFmtId="4" fontId="0" fillId="0" borderId="26" xfId="0" applyNumberFormat="1" applyBorder="1" applyAlignment="1">
      <alignment vertical="center"/>
    </xf>
    <xf numFmtId="0" fontId="0" fillId="0" borderId="0" xfId="0" applyAlignment="1">
      <alignment horizontal="right" vertical="center"/>
    </xf>
    <xf numFmtId="0" fontId="5" fillId="0" borderId="41" xfId="0" applyFont="1" applyBorder="1" applyAlignment="1">
      <alignment vertical="center" wrapText="1"/>
    </xf>
    <xf numFmtId="4" fontId="5" fillId="2" borderId="41" xfId="0" applyNumberFormat="1" applyFont="1" applyFill="1" applyBorder="1" applyAlignment="1">
      <alignment vertical="center"/>
    </xf>
    <xf numFmtId="4" fontId="5" fillId="0" borderId="41" xfId="0" applyNumberFormat="1" applyFont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1" xfId="0" applyBorder="1" applyAlignment="1">
      <alignment horizontal="left" vertical="top"/>
    </xf>
    <xf numFmtId="4" fontId="5" fillId="2" borderId="43" xfId="0" applyNumberFormat="1" applyFont="1" applyFill="1" applyBorder="1" applyAlignment="1">
      <alignment vertical="center"/>
    </xf>
    <xf numFmtId="4" fontId="5" fillId="0" borderId="43" xfId="0" applyNumberFormat="1" applyFont="1" applyBorder="1" applyAlignment="1">
      <alignment vertical="center"/>
    </xf>
    <xf numFmtId="0" fontId="0" fillId="0" borderId="44" xfId="0" applyBorder="1" applyAlignment="1">
      <alignment vertical="center"/>
    </xf>
    <xf numFmtId="4" fontId="6" fillId="2" borderId="45" xfId="0" applyNumberFormat="1" applyFont="1" applyFill="1" applyBorder="1" applyAlignment="1">
      <alignment horizontal="center" vertical="center"/>
    </xf>
    <xf numFmtId="0" fontId="0" fillId="0" borderId="46" xfId="0" applyBorder="1" applyAlignment="1">
      <alignment vertical="center"/>
    </xf>
    <xf numFmtId="4" fontId="6" fillId="2" borderId="41" xfId="0" applyNumberFormat="1" applyFont="1" applyFill="1" applyBorder="1" applyAlignment="1">
      <alignment vertical="center"/>
    </xf>
    <xf numFmtId="4" fontId="6" fillId="2" borderId="10" xfId="0" applyNumberFormat="1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4" fontId="6" fillId="2" borderId="41" xfId="0" applyNumberFormat="1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 wrapText="1"/>
    </xf>
    <xf numFmtId="0" fontId="9" fillId="0" borderId="27" xfId="0" applyFont="1" applyBorder="1" applyAlignment="1">
      <alignment vertical="center"/>
    </xf>
    <xf numFmtId="4" fontId="5" fillId="2" borderId="47" xfId="0" applyNumberFormat="1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4" fontId="6" fillId="2" borderId="8" xfId="0" applyNumberFormat="1" applyFont="1" applyFill="1" applyBorder="1" applyAlignment="1">
      <alignment vertical="center"/>
    </xf>
    <xf numFmtId="4" fontId="5" fillId="2" borderId="10" xfId="0" applyNumberFormat="1" applyFont="1" applyFill="1" applyBorder="1" applyAlignment="1">
      <alignment horizontal="right" vertical="center" wrapText="1"/>
    </xf>
    <xf numFmtId="4" fontId="6" fillId="2" borderId="10" xfId="0" applyNumberFormat="1" applyFont="1" applyFill="1" applyBorder="1" applyAlignment="1">
      <alignment horizontal="right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4" fontId="5" fillId="2" borderId="41" xfId="0" applyNumberFormat="1" applyFont="1" applyFill="1" applyBorder="1" applyAlignment="1">
      <alignment horizontal="right" vertical="center" wrapText="1"/>
    </xf>
    <xf numFmtId="4" fontId="6" fillId="2" borderId="41" xfId="0" applyNumberFormat="1" applyFont="1" applyFill="1" applyBorder="1" applyAlignment="1">
      <alignment horizontal="right" vertical="center" wrapText="1"/>
    </xf>
    <xf numFmtId="4" fontId="5" fillId="0" borderId="41" xfId="0" applyNumberFormat="1" applyFont="1" applyBorder="1" applyAlignment="1">
      <alignment horizontal="right" vertical="center" wrapText="1"/>
    </xf>
    <xf numFmtId="4" fontId="5" fillId="0" borderId="41" xfId="0" applyNumberFormat="1" applyFont="1" applyBorder="1" applyAlignment="1">
      <alignment horizontal="right" vertical="center"/>
    </xf>
    <xf numFmtId="4" fontId="75" fillId="0" borderId="10" xfId="0" applyNumberFormat="1" applyFont="1" applyBorder="1" applyAlignment="1">
      <alignment horizontal="right" vertical="center"/>
    </xf>
    <xf numFmtId="4" fontId="5" fillId="0" borderId="10" xfId="0" applyNumberFormat="1" applyFont="1" applyBorder="1" applyAlignment="1">
      <alignment horizontal="center" vertical="center"/>
    </xf>
    <xf numFmtId="4" fontId="75" fillId="0" borderId="41" xfId="0" applyNumberFormat="1" applyFont="1" applyBorder="1" applyAlignment="1">
      <alignment horizontal="right" vertical="center"/>
    </xf>
    <xf numFmtId="4" fontId="5" fillId="0" borderId="41" xfId="0" applyNumberFormat="1" applyFont="1" applyBorder="1" applyAlignment="1">
      <alignment horizontal="center" vertical="center"/>
    </xf>
    <xf numFmtId="4" fontId="17" fillId="0" borderId="27" xfId="0" applyNumberFormat="1" applyFont="1" applyBorder="1" applyAlignment="1">
      <alignment vertical="center"/>
    </xf>
    <xf numFmtId="4" fontId="6" fillId="0" borderId="41" xfId="0" applyNumberFormat="1" applyFont="1" applyBorder="1" applyAlignment="1">
      <alignment vertical="center"/>
    </xf>
    <xf numFmtId="2" fontId="0" fillId="0" borderId="0" xfId="0" applyNumberFormat="1" applyAlignment="1">
      <alignment vertical="center"/>
    </xf>
    <xf numFmtId="4" fontId="22" fillId="0" borderId="0" xfId="0" applyNumberFormat="1" applyFont="1" applyAlignment="1">
      <alignment vertical="center"/>
    </xf>
    <xf numFmtId="4" fontId="5" fillId="0" borderId="40" xfId="0" applyNumberFormat="1" applyFont="1" applyBorder="1" applyAlignment="1">
      <alignment vertical="center"/>
    </xf>
    <xf numFmtId="49" fontId="5" fillId="0" borderId="41" xfId="0" applyNumberFormat="1" applyFont="1" applyBorder="1" applyAlignment="1">
      <alignment vertical="center" wrapText="1"/>
    </xf>
    <xf numFmtId="4" fontId="0" fillId="0" borderId="41" xfId="0" applyNumberFormat="1" applyBorder="1" applyAlignment="1">
      <alignment vertical="center"/>
    </xf>
    <xf numFmtId="4" fontId="6" fillId="2" borderId="43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5" fillId="2" borderId="5" xfId="0" applyNumberFormat="1" applyFont="1" applyFill="1" applyBorder="1" applyAlignment="1">
      <alignment vertical="center"/>
    </xf>
    <xf numFmtId="4" fontId="5" fillId="2" borderId="50" xfId="0" applyNumberFormat="1" applyFont="1" applyFill="1" applyBorder="1" applyAlignment="1">
      <alignment vertical="center"/>
    </xf>
    <xf numFmtId="4" fontId="5" fillId="0" borderId="50" xfId="0" applyNumberFormat="1" applyFont="1" applyBorder="1" applyAlignment="1">
      <alignment vertical="center"/>
    </xf>
    <xf numFmtId="4" fontId="5" fillId="2" borderId="11" xfId="0" applyNumberFormat="1" applyFont="1" applyFill="1" applyBorder="1" applyAlignment="1">
      <alignment vertical="center"/>
    </xf>
    <xf numFmtId="4" fontId="5" fillId="2" borderId="51" xfId="0" applyNumberFormat="1" applyFont="1" applyFill="1" applyBorder="1" applyAlignment="1">
      <alignment vertical="center"/>
    </xf>
    <xf numFmtId="4" fontId="5" fillId="0" borderId="51" xfId="0" applyNumberFormat="1" applyFont="1" applyBorder="1" applyAlignment="1">
      <alignment vertical="center"/>
    </xf>
    <xf numFmtId="0" fontId="0" fillId="0" borderId="52" xfId="0" applyBorder="1" applyAlignment="1">
      <alignment vertical="center"/>
    </xf>
    <xf numFmtId="4" fontId="9" fillId="0" borderId="0" xfId="0" applyNumberFormat="1" applyFont="1" applyFill="1" applyAlignment="1">
      <alignment vertical="center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42" fontId="11" fillId="0" borderId="0" xfId="1" applyNumberFormat="1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4" fontId="4" fillId="0" borderId="0" xfId="0" applyNumberFormat="1" applyFont="1" applyAlignment="1">
      <alignment vertical="center"/>
    </xf>
    <xf numFmtId="4" fontId="76" fillId="0" borderId="25" xfId="0" applyNumberFormat="1" applyFont="1" applyFill="1" applyBorder="1" applyAlignment="1">
      <alignment vertical="center"/>
    </xf>
    <xf numFmtId="4" fontId="4" fillId="0" borderId="25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5" fillId="0" borderId="7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4" fontId="5" fillId="2" borderId="53" xfId="0" applyNumberFormat="1" applyFont="1" applyFill="1" applyBorder="1" applyAlignment="1">
      <alignment vertical="center"/>
    </xf>
    <xf numFmtId="4" fontId="5" fillId="0" borderId="5" xfId="0" applyNumberFormat="1" applyFont="1" applyBorder="1" applyAlignment="1">
      <alignment vertical="center"/>
    </xf>
    <xf numFmtId="4" fontId="4" fillId="0" borderId="42" xfId="0" applyNumberFormat="1" applyFont="1" applyBorder="1" applyAlignment="1">
      <alignment vertical="center"/>
    </xf>
    <xf numFmtId="4" fontId="4" fillId="0" borderId="46" xfId="0" applyNumberFormat="1" applyFont="1" applyBorder="1" applyAlignment="1">
      <alignment vertical="center"/>
    </xf>
    <xf numFmtId="4" fontId="5" fillId="0" borderId="53" xfId="0" applyNumberFormat="1" applyFont="1" applyBorder="1" applyAlignment="1">
      <alignment vertical="center"/>
    </xf>
    <xf numFmtId="4" fontId="18" fillId="0" borderId="54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horizontal="right" vertical="center"/>
    </xf>
    <xf numFmtId="4" fontId="10" fillId="0" borderId="0" xfId="0" applyNumberFormat="1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vertical="center"/>
    </xf>
    <xf numFmtId="4" fontId="0" fillId="0" borderId="39" xfId="0" applyNumberFormat="1" applyBorder="1" applyAlignment="1">
      <alignment vertical="center"/>
    </xf>
    <xf numFmtId="0" fontId="0" fillId="0" borderId="55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42" fontId="11" fillId="0" borderId="49" xfId="1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0" fillId="0" borderId="49" xfId="0" applyFill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0" fillId="0" borderId="49" xfId="0" applyBorder="1" applyAlignment="1">
      <alignment vertical="center"/>
    </xf>
    <xf numFmtId="0" fontId="0" fillId="0" borderId="0" xfId="0" applyBorder="1" applyAlignment="1">
      <alignment vertical="center"/>
    </xf>
    <xf numFmtId="42" fontId="11" fillId="0" borderId="49" xfId="1" applyNumberFormat="1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5" fillId="0" borderId="55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4" fontId="5" fillId="0" borderId="41" xfId="0" applyNumberFormat="1" applyFont="1" applyFill="1" applyBorder="1" applyAlignment="1">
      <alignment vertical="center"/>
    </xf>
    <xf numFmtId="4" fontId="6" fillId="0" borderId="41" xfId="0" applyNumberFormat="1" applyFont="1" applyFill="1" applyBorder="1" applyAlignment="1">
      <alignment vertical="center"/>
    </xf>
    <xf numFmtId="4" fontId="6" fillId="2" borderId="2" xfId="0" applyNumberFormat="1" applyFont="1" applyFill="1" applyBorder="1" applyAlignment="1">
      <alignment horizontal="right" vertical="center"/>
    </xf>
    <xf numFmtId="4" fontId="0" fillId="0" borderId="56" xfId="0" applyNumberFormat="1" applyBorder="1" applyAlignment="1">
      <alignment vertical="center"/>
    </xf>
    <xf numFmtId="4" fontId="6" fillId="0" borderId="9" xfId="0" applyNumberFormat="1" applyFont="1" applyFill="1" applyBorder="1" applyAlignment="1">
      <alignment vertical="center"/>
    </xf>
    <xf numFmtId="4" fontId="6" fillId="0" borderId="10" xfId="0" applyNumberFormat="1" applyFont="1" applyFill="1" applyBorder="1" applyAlignment="1">
      <alignment vertical="center"/>
    </xf>
    <xf numFmtId="4" fontId="6" fillId="0" borderId="20" xfId="0" applyNumberFormat="1" applyFont="1" applyFill="1" applyBorder="1" applyAlignment="1">
      <alignment vertical="center"/>
    </xf>
    <xf numFmtId="0" fontId="0" fillId="0" borderId="58" xfId="0" applyFill="1" applyBorder="1" applyAlignment="1">
      <alignment horizontal="center" vertical="center"/>
    </xf>
    <xf numFmtId="0" fontId="6" fillId="0" borderId="53" xfId="0" applyFont="1" applyBorder="1" applyAlignment="1">
      <alignment horizontal="right" vertical="center" wrapText="1"/>
    </xf>
    <xf numFmtId="0" fontId="6" fillId="0" borderId="50" xfId="0" applyFont="1" applyBorder="1" applyAlignment="1">
      <alignment horizontal="right" vertical="center" wrapText="1"/>
    </xf>
    <xf numFmtId="0" fontId="0" fillId="0" borderId="58" xfId="0" applyFill="1" applyBorder="1" applyAlignment="1">
      <alignment vertical="center"/>
    </xf>
    <xf numFmtId="0" fontId="6" fillId="0" borderId="50" xfId="0" applyFont="1" applyBorder="1" applyAlignment="1">
      <alignment horizontal="right" vertical="center"/>
    </xf>
    <xf numFmtId="0" fontId="0" fillId="0" borderId="58" xfId="0" applyBorder="1" applyAlignment="1">
      <alignment vertical="center"/>
    </xf>
    <xf numFmtId="0" fontId="5" fillId="0" borderId="58" xfId="0" applyFont="1" applyFill="1" applyBorder="1" applyAlignment="1">
      <alignment horizontal="center" vertical="center"/>
    </xf>
    <xf numFmtId="0" fontId="6" fillId="0" borderId="55" xfId="0" applyFont="1" applyFill="1" applyBorder="1" applyAlignment="1">
      <alignment horizontal="center" vertical="center"/>
    </xf>
    <xf numFmtId="42" fontId="11" fillId="0" borderId="58" xfId="1" applyNumberFormat="1" applyFont="1" applyBorder="1" applyAlignment="1">
      <alignment horizontal="left"/>
    </xf>
    <xf numFmtId="42" fontId="11" fillId="0" borderId="59" xfId="1" applyNumberFormat="1" applyFont="1" applyBorder="1" applyAlignment="1">
      <alignment horizontal="left"/>
    </xf>
    <xf numFmtId="4" fontId="14" fillId="29" borderId="2" xfId="0" applyNumberFormat="1" applyFont="1" applyFill="1" applyBorder="1" applyAlignment="1">
      <alignment vertical="center"/>
    </xf>
    <xf numFmtId="4" fontId="12" fillId="29" borderId="0" xfId="0" applyNumberFormat="1" applyFont="1" applyFill="1" applyAlignment="1">
      <alignment vertical="center"/>
    </xf>
    <xf numFmtId="4" fontId="6" fillId="0" borderId="0" xfId="0" applyNumberFormat="1" applyFont="1" applyFill="1"/>
    <xf numFmtId="4" fontId="14" fillId="29" borderId="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4" fontId="6" fillId="0" borderId="11" xfId="0" applyNumberFormat="1" applyFont="1" applyBorder="1" applyAlignment="1">
      <alignment horizontal="center" vertical="center"/>
    </xf>
    <xf numFmtId="4" fontId="6" fillId="0" borderId="12" xfId="0" applyNumberFormat="1" applyFont="1" applyBorder="1" applyAlignment="1">
      <alignment horizontal="center" vertical="center"/>
    </xf>
    <xf numFmtId="4" fontId="6" fillId="2" borderId="10" xfId="0" applyNumberFormat="1" applyFont="1" applyFill="1" applyBorder="1" applyAlignment="1">
      <alignment horizontal="center" vertical="center" wrapText="1"/>
    </xf>
    <xf numFmtId="43" fontId="21" fillId="0" borderId="13" xfId="2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 wrapText="1"/>
    </xf>
    <xf numFmtId="43" fontId="21" fillId="0" borderId="13" xfId="2" applyFont="1" applyFill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</cellXfs>
  <cellStyles count="273">
    <cellStyle name="_02 Výkaz výměr BS" xfId="11"/>
    <cellStyle name="_02 Výkaz výměr EPS" xfId="12"/>
    <cellStyle name="_07-Výkaz výměr" xfId="13"/>
    <cellStyle name="_704-2008, Jesenice, holá cena, 14.2.2008" xfId="14"/>
    <cellStyle name="_851-2008, Rakovník, Provozní soubory, holá cena 10.12.2008" xfId="15"/>
    <cellStyle name="_C.1.10.1 Rozpočet EPS" xfId="16"/>
    <cellStyle name="_C.1.10.2 Rozpočet BS" xfId="17"/>
    <cellStyle name="_C.1.3 Rozpočet ZTI" xfId="18"/>
    <cellStyle name="_C.1.4 Rozpočet ÚT" xfId="19"/>
    <cellStyle name="_C.1.5 Rozpočet VZT" xfId="20"/>
    <cellStyle name="_C.1.6 Rozpočet CHL" xfId="21"/>
    <cellStyle name="_C.1.7 Rozpočet MaR" xfId="22"/>
    <cellStyle name="_C.1.7_vykazv_MaR" xfId="23"/>
    <cellStyle name="_C.1.8 Rozpočet SILNO" xfId="24"/>
    <cellStyle name="_C.4 Rozpočet Přípojka elektro" xfId="25"/>
    <cellStyle name="_C4_04_Vřkaz vřmýr" xfId="26"/>
    <cellStyle name="_EL-výkaz-ceny Záběhlická" xfId="27"/>
    <cellStyle name="_export_KROS" xfId="28"/>
    <cellStyle name="_PS 01 Rozpočet - stl. vzduch technický" xfId="29"/>
    <cellStyle name="_PS 01 Rozpočet - stolový výtah" xfId="30"/>
    <cellStyle name="_PS 01 Rozpočet - vysavač" xfId="31"/>
    <cellStyle name="_PS 01 Rozpočet -jeřáb" xfId="32"/>
    <cellStyle name="_Rozpočet_Buštěhrad" xfId="33"/>
    <cellStyle name="_SO_PS_Louny_VV, holá cena 1.7.2008" xfId="34"/>
    <cellStyle name="_SO-01-00_SLP_SPECIFIKACE MATERIÁLU" xfId="35"/>
    <cellStyle name="_SO-02-00_SLP_SPECIFIKACE MATERIÁLU" xfId="36"/>
    <cellStyle name="_SO-0307_SLP_SPEC  MATERIÁLU" xfId="37"/>
    <cellStyle name="_Třebotov, rozpočet technologie, holá cena 4.10.2008" xfId="38"/>
    <cellStyle name="_Výkaz výměr - simulátory, stlačený vzduch" xfId="39"/>
    <cellStyle name="_Výkaz výměr - stolový výtah" xfId="40"/>
    <cellStyle name="_Výkaz výměr - vysavač" xfId="41"/>
    <cellStyle name="_Výkaz výměr -jeřáb" xfId="42"/>
    <cellStyle name="_Výkaz výměr_Chlazení" xfId="43"/>
    <cellStyle name="_Výkaz výměr_Silnoproud" xfId="44"/>
    <cellStyle name="_Výkaz výměr_Slaboproud" xfId="45"/>
    <cellStyle name="_Výkaz výměr_UT" xfId="46"/>
    <cellStyle name="_Výkaz výměr_VZT" xfId="47"/>
    <cellStyle name="_Výkaz výměr-Medicinský vzduch" xfId="48"/>
    <cellStyle name="_ZTI" xfId="49"/>
    <cellStyle name="20 % – Zvýraznění1 2" xfId="50"/>
    <cellStyle name="20 % – Zvýraznění2 2" xfId="51"/>
    <cellStyle name="20 % – Zvýraznění3 2" xfId="52"/>
    <cellStyle name="20 % – Zvýraznění4 2" xfId="53"/>
    <cellStyle name="20 % – Zvýraznění5 2" xfId="54"/>
    <cellStyle name="20 % – Zvýraznění6 2" xfId="55"/>
    <cellStyle name="20% - Accent1" xfId="56"/>
    <cellStyle name="20% - Accent2" xfId="57"/>
    <cellStyle name="20% - Accent3" xfId="58"/>
    <cellStyle name="20% - Accent4" xfId="59"/>
    <cellStyle name="20% - Accent5" xfId="60"/>
    <cellStyle name="20% - Accent6" xfId="61"/>
    <cellStyle name="40 % – Zvýraznění1 2" xfId="62"/>
    <cellStyle name="40 % – Zvýraznění2 2" xfId="63"/>
    <cellStyle name="40 % – Zvýraznění3 2" xfId="64"/>
    <cellStyle name="40 % – Zvýraznění4 2" xfId="65"/>
    <cellStyle name="40 % – Zvýraznění5 2" xfId="66"/>
    <cellStyle name="40 % – Zvýraznění6 2" xfId="67"/>
    <cellStyle name="40% - Accent1" xfId="68"/>
    <cellStyle name="40% - Accent2" xfId="69"/>
    <cellStyle name="40% - Accent3" xfId="70"/>
    <cellStyle name="40% - Accent4" xfId="71"/>
    <cellStyle name="40% - Accent5" xfId="72"/>
    <cellStyle name="40% - Accent6" xfId="73"/>
    <cellStyle name="60 % – Zvýraznění1 2" xfId="74"/>
    <cellStyle name="60 % – Zvýraznění2 2" xfId="75"/>
    <cellStyle name="60 % – Zvýraznění3 2" xfId="76"/>
    <cellStyle name="60 % – Zvýraznění4 2" xfId="77"/>
    <cellStyle name="60 % – Zvýraznění5 2" xfId="78"/>
    <cellStyle name="60 % – Zvýraznění6 2" xfId="79"/>
    <cellStyle name="60% - Accent1" xfId="80"/>
    <cellStyle name="60% - Accent2" xfId="81"/>
    <cellStyle name="60% - Accent3" xfId="82"/>
    <cellStyle name="60% - Accent4" xfId="83"/>
    <cellStyle name="60% - Accent5" xfId="84"/>
    <cellStyle name="60% - Accent6" xfId="85"/>
    <cellStyle name="Accent1" xfId="86"/>
    <cellStyle name="Accent2" xfId="87"/>
    <cellStyle name="Accent3" xfId="88"/>
    <cellStyle name="Accent4" xfId="89"/>
    <cellStyle name="Accent5" xfId="90"/>
    <cellStyle name="Accent6" xfId="91"/>
    <cellStyle name="Bad" xfId="92"/>
    <cellStyle name="blokcen" xfId="93"/>
    <cellStyle name="Calculation" xfId="94"/>
    <cellStyle name="Celkem 2" xfId="95"/>
    <cellStyle name="Comma [0]_laroux" xfId="96"/>
    <cellStyle name="Comma_106e" xfId="97"/>
    <cellStyle name="Currency [0]_Analogové přístroje Euroset 8xx" xfId="98"/>
    <cellStyle name="Currency_106e" xfId="99"/>
    <cellStyle name="Čárka" xfId="2" builtinId="3"/>
    <cellStyle name="Čárka 2" xfId="100"/>
    <cellStyle name="Čárka 3" xfId="252"/>
    <cellStyle name="čárky [0]_cluster1" xfId="101"/>
    <cellStyle name="čárky 2" xfId="7"/>
    <cellStyle name="čárky 2 2" xfId="236"/>
    <cellStyle name="čárky 3" xfId="232"/>
    <cellStyle name="Dezimal [0]_Tabelle1" xfId="102"/>
    <cellStyle name="Dezimal_Tabelle1" xfId="103"/>
    <cellStyle name="Explanatory Text" xfId="104"/>
    <cellStyle name="Firma" xfId="105"/>
    <cellStyle name="Flag" xfId="106"/>
    <cellStyle name="Flag 2" xfId="107"/>
    <cellStyle name="Flag 3" xfId="108"/>
    <cellStyle name="Flag_Kalkulace_0900067_SŘ" xfId="109"/>
    <cellStyle name="Followed Hyperlink" xfId="110"/>
    <cellStyle name="Good" xfId="111"/>
    <cellStyle name="Heading 1" xfId="112"/>
    <cellStyle name="Heading 2" xfId="113"/>
    <cellStyle name="Heading 3" xfId="114"/>
    <cellStyle name="Heading 4" xfId="115"/>
    <cellStyle name="Heading2" xfId="116"/>
    <cellStyle name="Heading2 2" xfId="117"/>
    <cellStyle name="Heading2 3" xfId="118"/>
    <cellStyle name="Heading2_Kalkulace_0900067_SŘ" xfId="119"/>
    <cellStyle name="Heading3" xfId="120"/>
    <cellStyle name="Heading3 2" xfId="121"/>
    <cellStyle name="Heading3 3" xfId="122"/>
    <cellStyle name="Heading3_Kalkulace_0900067_SŘ" xfId="123"/>
    <cellStyle name="hlavicka" xfId="124"/>
    <cellStyle name="hlavicka 2" xfId="125"/>
    <cellStyle name="hlavicka 3" xfId="126"/>
    <cellStyle name="hlavickatucne" xfId="127"/>
    <cellStyle name="hlavickatucne 2" xfId="128"/>
    <cellStyle name="hlavickatucne 3" xfId="129"/>
    <cellStyle name="hlavickatucnecentrum" xfId="130"/>
    <cellStyle name="hlavickatucnecentrum 2" xfId="131"/>
    <cellStyle name="hlavickatucnecentrum 3" xfId="132"/>
    <cellStyle name="hlavička 1" xfId="133"/>
    <cellStyle name="hlavička 2" xfId="134"/>
    <cellStyle name="hlavička 3" xfId="135"/>
    <cellStyle name="Hlavní nadpis" xfId="136"/>
    <cellStyle name="Horizontal" xfId="137"/>
    <cellStyle name="Hyperlink" xfId="138"/>
    <cellStyle name="Check Cell" xfId="139"/>
    <cellStyle name="Chybně 2" xfId="140"/>
    <cellStyle name="Input" xfId="141"/>
    <cellStyle name="Kontrolní buňka 2" xfId="142"/>
    <cellStyle name="Linked Cell" xfId="143"/>
    <cellStyle name="měny 2" xfId="144"/>
    <cellStyle name="měny 3" xfId="145"/>
    <cellStyle name="nadpis" xfId="146"/>
    <cellStyle name="Nadpis 1 2" xfId="147"/>
    <cellStyle name="Nadpis 2 2" xfId="148"/>
    <cellStyle name="Nadpis 3 2" xfId="149"/>
    <cellStyle name="Nadpis 4 2" xfId="150"/>
    <cellStyle name="Název 2" xfId="151"/>
    <cellStyle name="Neutral" xfId="152"/>
    <cellStyle name="Neutrální 2" xfId="153"/>
    <cellStyle name="normal" xfId="154"/>
    <cellStyle name="normal 2" xfId="254"/>
    <cellStyle name="normal 2 2" xfId="272"/>
    <cellStyle name="Normal 3" xfId="256"/>
    <cellStyle name="Normální" xfId="0" builtinId="0"/>
    <cellStyle name="Normální 10" xfId="253"/>
    <cellStyle name="Normální 10 2" xfId="264"/>
    <cellStyle name="Normální 10 3" xfId="255"/>
    <cellStyle name="Normální 11" xfId="265"/>
    <cellStyle name="Normální 12" xfId="267"/>
    <cellStyle name="Normální 13" xfId="3"/>
    <cellStyle name="normální 2" xfId="6"/>
    <cellStyle name="normální 2 2" xfId="8"/>
    <cellStyle name="Normální 2 3" xfId="257"/>
    <cellStyle name="Normální 2 4" xfId="259"/>
    <cellStyle name="normální 2_1536-2012, Dolní Domaslavice, holá cena 13.1.2012" xfId="155"/>
    <cellStyle name="normální 3" xfId="5"/>
    <cellStyle name="Normální 3 10" xfId="260"/>
    <cellStyle name="normální 3 2" xfId="156"/>
    <cellStyle name="normální 3 2 2" xfId="157"/>
    <cellStyle name="Normální 3 3" xfId="234"/>
    <cellStyle name="Normální 3 4" xfId="249"/>
    <cellStyle name="Normální 3 5" xfId="239"/>
    <cellStyle name="Normální 3 6" xfId="245"/>
    <cellStyle name="Normální 3 7" xfId="237"/>
    <cellStyle name="Normální 3 8" xfId="243"/>
    <cellStyle name="Normální 3 9" xfId="238"/>
    <cellStyle name="normální 3_1536-2012, Dolní Domaslavice, holá cena 13.1.2012" xfId="158"/>
    <cellStyle name="normální 4" xfId="10"/>
    <cellStyle name="normální 4 2" xfId="159"/>
    <cellStyle name="normální 4 2 2" xfId="160"/>
    <cellStyle name="Normální 4 2 3" xfId="263"/>
    <cellStyle name="Normální 4 3" xfId="235"/>
    <cellStyle name="Normální 4 4" xfId="248"/>
    <cellStyle name="Normální 4 5" xfId="240"/>
    <cellStyle name="Normální 4 6" xfId="244"/>
    <cellStyle name="Normální 4 7" xfId="242"/>
    <cellStyle name="Normální 4 8" xfId="241"/>
    <cellStyle name="Normální 4 9" xfId="246"/>
    <cellStyle name="normální 4_1536-2012, Dolní Domaslavice, holá cena 13.1.2012" xfId="161"/>
    <cellStyle name="normální 5" xfId="162"/>
    <cellStyle name="normální 6" xfId="163"/>
    <cellStyle name="normální 7" xfId="164"/>
    <cellStyle name="normální 8" xfId="233"/>
    <cellStyle name="Normální 9" xfId="251"/>
    <cellStyle name="Normální 92" xfId="250"/>
    <cellStyle name="Normální 92 2" xfId="258"/>
    <cellStyle name="Normální 92 3" xfId="262"/>
    <cellStyle name="Normální 92 4" xfId="266"/>
    <cellStyle name="Normální 92 5" xfId="268"/>
    <cellStyle name="Normální 92 6" xfId="269"/>
    <cellStyle name="Normální 92 7" xfId="270"/>
    <cellStyle name="Normální 92 8" xfId="271"/>
    <cellStyle name="Normální 96" xfId="261"/>
    <cellStyle name="normální_Pekapitulace výkazu výměr" xfId="1"/>
    <cellStyle name="Note" xfId="165"/>
    <cellStyle name="Note 2" xfId="166"/>
    <cellStyle name="Note 3" xfId="167"/>
    <cellStyle name="Note_1636-2012, Vysoký Újezd, ČS se separací EMUPORT, holá cena, 8.6.2012" xfId="168"/>
    <cellStyle name="Option" xfId="169"/>
    <cellStyle name="OptionHeading" xfId="170"/>
    <cellStyle name="OptionHeading 2" xfId="171"/>
    <cellStyle name="OptionHeading 3" xfId="172"/>
    <cellStyle name="OptionHeading_Kalkulace_0900067_SŘ" xfId="173"/>
    <cellStyle name="Output" xfId="174"/>
    <cellStyle name="Podnadpis" xfId="175"/>
    <cellStyle name="podpolozka" xfId="176"/>
    <cellStyle name="podpolozka 2" xfId="177"/>
    <cellStyle name="podpolozka 3" xfId="178"/>
    <cellStyle name="Poznámka 2" xfId="179"/>
    <cellStyle name="Price" xfId="180"/>
    <cellStyle name="Price 2" xfId="181"/>
    <cellStyle name="Price 3" xfId="182"/>
    <cellStyle name="Price_Kalkulace_0900067_SŘ" xfId="183"/>
    <cellStyle name="procent 2" xfId="9"/>
    <cellStyle name="procent 3" xfId="231"/>
    <cellStyle name="Propojená buňka 2" xfId="184"/>
    <cellStyle name="Správně 2" xfId="185"/>
    <cellStyle name="Standard_aktuell" xfId="186"/>
    <cellStyle name="Stín+tučně" xfId="187"/>
    <cellStyle name="Stín+tučně+velké písmo" xfId="188"/>
    <cellStyle name="Styl 1" xfId="4"/>
    <cellStyle name="Styl 1 2" xfId="247"/>
    <cellStyle name="Styl 2" xfId="189"/>
    <cellStyle name="text" xfId="190"/>
    <cellStyle name="text 2" xfId="191"/>
    <cellStyle name="text 3" xfId="192"/>
    <cellStyle name="text 3 2" xfId="193"/>
    <cellStyle name="text 4" xfId="194"/>
    <cellStyle name="text 4 2" xfId="195"/>
    <cellStyle name="Text upozornění 2" xfId="196"/>
    <cellStyle name="textcentrum" xfId="197"/>
    <cellStyle name="textcentrum 2" xfId="198"/>
    <cellStyle name="textcentrum 3" xfId="199"/>
    <cellStyle name="textcentrum 4" xfId="200"/>
    <cellStyle name="texttucne" xfId="201"/>
    <cellStyle name="texttucne 2" xfId="202"/>
    <cellStyle name="texttucne 3" xfId="203"/>
    <cellStyle name="Title" xfId="204"/>
    <cellStyle name="Total" xfId="205"/>
    <cellStyle name="TucneGrayBack" xfId="206"/>
    <cellStyle name="TucneGrayBack 2" xfId="207"/>
    <cellStyle name="TucneGrayBack 3" xfId="208"/>
    <cellStyle name="TucneGreenBack" xfId="209"/>
    <cellStyle name="TucneGreenBack 2" xfId="210"/>
    <cellStyle name="Tučně" xfId="211"/>
    <cellStyle name="TYP ŘÁDKU_2" xfId="212"/>
    <cellStyle name="Unit" xfId="213"/>
    <cellStyle name="Vertical" xfId="214"/>
    <cellStyle name="Vertical 2" xfId="215"/>
    <cellStyle name="Vertical 3" xfId="216"/>
    <cellStyle name="Vstup 2" xfId="217"/>
    <cellStyle name="Výpočet 2" xfId="218"/>
    <cellStyle name="Výstup 2" xfId="219"/>
    <cellStyle name="Vysvětlující text 2" xfId="220"/>
    <cellStyle name="Währung [0]_Tabelle1" xfId="221"/>
    <cellStyle name="Währung_Tabelle1" xfId="222"/>
    <cellStyle name="Warning Text" xfId="223"/>
    <cellStyle name="základní" xfId="224"/>
    <cellStyle name="Zvýraznění 1 2" xfId="225"/>
    <cellStyle name="Zvýraznění 2 2" xfId="226"/>
    <cellStyle name="Zvýraznění 3 2" xfId="227"/>
    <cellStyle name="Zvýraznění 4 2" xfId="228"/>
    <cellStyle name="Zvýraznění 5 2" xfId="229"/>
    <cellStyle name="Zvýraznění 6 2" xfId="230"/>
  </cellStyles>
  <dxfs count="9"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</dxfs>
  <tableStyles count="0" defaultTableStyle="TableStyleMedium2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22"/>
  <sheetViews>
    <sheetView tabSelected="1" topLeftCell="A88" zoomScale="80" zoomScaleNormal="80" zoomScaleSheetLayoutView="70" workbookViewId="0">
      <selection activeCell="Q17" sqref="Q17"/>
    </sheetView>
  </sheetViews>
  <sheetFormatPr defaultColWidth="9.140625" defaultRowHeight="15"/>
  <cols>
    <col min="1" max="1" width="0.7109375" customWidth="1"/>
    <col min="2" max="2" width="9.5703125" customWidth="1"/>
    <col min="3" max="3" width="58.7109375" bestFit="1" customWidth="1"/>
    <col min="4" max="4" width="15.28515625" hidden="1" customWidth="1"/>
    <col min="5" max="5" width="16.42578125" style="14" customWidth="1"/>
    <col min="6" max="6" width="14.7109375" hidden="1" customWidth="1"/>
    <col min="7" max="7" width="13.85546875" style="2" customWidth="1"/>
    <col min="8" max="8" width="15" style="2" customWidth="1"/>
    <col min="9" max="9" width="14.42578125" style="2" customWidth="1"/>
    <col min="10" max="10" width="15.7109375" customWidth="1"/>
    <col min="11" max="11" width="16" customWidth="1"/>
    <col min="12" max="12" width="16.5703125" style="12" customWidth="1"/>
    <col min="13" max="13" width="16.140625" style="12" customWidth="1"/>
    <col min="14" max="14" width="17.42578125" customWidth="1"/>
    <col min="15" max="15" width="17.7109375" bestFit="1" customWidth="1"/>
    <col min="16" max="16" width="1.85546875" customWidth="1"/>
    <col min="17" max="17" width="12" customWidth="1"/>
    <col min="18" max="18" width="14.7109375" customWidth="1"/>
    <col min="19" max="19" width="15.5703125" customWidth="1"/>
    <col min="20" max="20" width="14.28515625" customWidth="1"/>
  </cols>
  <sheetData>
    <row r="2" spans="1:14" ht="26.25">
      <c r="C2" s="15" t="s">
        <v>35</v>
      </c>
      <c r="E2" s="31" t="s">
        <v>52</v>
      </c>
    </row>
    <row r="3" spans="1:14" ht="30" customHeight="1">
      <c r="A3" s="121"/>
      <c r="B3" s="121"/>
      <c r="C3" s="71" t="s">
        <v>37</v>
      </c>
      <c r="E3" s="194" t="s">
        <v>186</v>
      </c>
      <c r="F3" s="195"/>
      <c r="G3" s="195"/>
      <c r="H3" s="195"/>
      <c r="I3" s="195"/>
      <c r="J3" s="195"/>
      <c r="K3" s="195"/>
      <c r="L3" s="195"/>
      <c r="M3" s="195"/>
      <c r="N3" s="195"/>
    </row>
    <row r="4" spans="1:14">
      <c r="A4" s="121"/>
      <c r="B4" s="121"/>
      <c r="C4" s="15" t="s">
        <v>36</v>
      </c>
      <c r="E4" t="s">
        <v>53</v>
      </c>
    </row>
    <row r="5" spans="1:14">
      <c r="A5" s="121"/>
      <c r="B5" s="121"/>
      <c r="C5" s="15" t="s">
        <v>38</v>
      </c>
      <c r="E5" t="s">
        <v>39</v>
      </c>
    </row>
    <row r="6" spans="1:14" ht="22.5" customHeight="1">
      <c r="A6" s="121"/>
      <c r="B6" s="121"/>
      <c r="C6" s="31" t="s">
        <v>40</v>
      </c>
    </row>
    <row r="7" spans="1:14">
      <c r="A7" s="121"/>
      <c r="B7" s="121"/>
      <c r="L7" s="18" t="s">
        <v>42</v>
      </c>
      <c r="M7" s="18" t="s">
        <v>43</v>
      </c>
    </row>
    <row r="8" spans="1:14" s="8" customFormat="1" ht="22.9" customHeight="1">
      <c r="A8" s="122"/>
      <c r="B8" s="123"/>
      <c r="C8" s="32" t="s">
        <v>176</v>
      </c>
      <c r="D8" s="36">
        <v>349767643.30000001</v>
      </c>
      <c r="E8" s="180">
        <v>299569660.69999999</v>
      </c>
      <c r="F8" s="37"/>
      <c r="G8" s="17"/>
      <c r="H8" s="17"/>
      <c r="I8" s="17"/>
      <c r="J8" s="17"/>
      <c r="K8" s="17"/>
      <c r="L8" s="180">
        <v>253533250.5</v>
      </c>
      <c r="M8" s="180">
        <v>46036410.100000001</v>
      </c>
    </row>
    <row r="9" spans="1:14" s="8" customFormat="1" ht="18" customHeight="1" thickBot="1">
      <c r="A9" s="122"/>
      <c r="B9" s="124" t="s">
        <v>54</v>
      </c>
      <c r="D9" s="43">
        <v>108745130.94</v>
      </c>
      <c r="E9" s="43">
        <v>83204311.599999994</v>
      </c>
      <c r="F9" s="38"/>
      <c r="G9" s="33"/>
      <c r="H9" s="33"/>
      <c r="I9" s="33"/>
      <c r="J9" s="35"/>
      <c r="K9" s="35"/>
      <c r="L9" s="53">
        <v>69710370.260000005</v>
      </c>
      <c r="M9" s="53">
        <v>13493941.359999999</v>
      </c>
      <c r="N9" s="120"/>
    </row>
    <row r="10" spans="1:14" s="1" customFormat="1" ht="42" customHeight="1">
      <c r="A10" s="125"/>
      <c r="B10" s="203" t="s">
        <v>41</v>
      </c>
      <c r="C10" s="198" t="s">
        <v>1</v>
      </c>
      <c r="D10" s="191" t="s">
        <v>2</v>
      </c>
      <c r="E10" s="191"/>
      <c r="F10" s="191"/>
      <c r="G10" s="44" t="s">
        <v>7</v>
      </c>
      <c r="H10" s="45" t="s">
        <v>44</v>
      </c>
      <c r="I10" s="44" t="s">
        <v>34</v>
      </c>
      <c r="J10" s="189" t="s">
        <v>13</v>
      </c>
      <c r="K10" s="190"/>
      <c r="L10" s="189" t="s">
        <v>13</v>
      </c>
      <c r="M10" s="190"/>
      <c r="N10" s="192" t="s">
        <v>46</v>
      </c>
    </row>
    <row r="11" spans="1:14" s="1" customFormat="1" ht="31.5" customHeight="1" thickBot="1">
      <c r="A11" s="125"/>
      <c r="B11" s="204"/>
      <c r="C11" s="199"/>
      <c r="D11" s="46" t="s">
        <v>3</v>
      </c>
      <c r="E11" s="47" t="s">
        <v>4</v>
      </c>
      <c r="F11" s="47" t="s">
        <v>5</v>
      </c>
      <c r="G11" s="48" t="s">
        <v>4</v>
      </c>
      <c r="H11" s="48" t="s">
        <v>4</v>
      </c>
      <c r="I11" s="49"/>
      <c r="J11" s="49" t="s">
        <v>11</v>
      </c>
      <c r="K11" s="49" t="s">
        <v>12</v>
      </c>
      <c r="L11" s="49" t="s">
        <v>42</v>
      </c>
      <c r="M11" s="49" t="s">
        <v>43</v>
      </c>
      <c r="N11" s="193"/>
    </row>
    <row r="12" spans="1:14" s="3" customFormat="1" ht="18" customHeight="1">
      <c r="A12" s="126"/>
      <c r="B12" s="146" t="s">
        <v>59</v>
      </c>
      <c r="C12" s="72" t="s">
        <v>60</v>
      </c>
      <c r="D12" s="51">
        <v>6612725.4900000002</v>
      </c>
      <c r="E12" s="116"/>
      <c r="F12" s="117"/>
      <c r="G12" s="118"/>
      <c r="H12" s="118"/>
      <c r="I12" s="118"/>
      <c r="J12" s="118"/>
      <c r="K12" s="118"/>
      <c r="L12" s="118"/>
      <c r="M12" s="118"/>
      <c r="N12" s="119"/>
    </row>
    <row r="13" spans="1:14" s="3" customFormat="1" ht="18" customHeight="1">
      <c r="A13" s="126"/>
      <c r="B13" s="146" t="s">
        <v>61</v>
      </c>
      <c r="C13" s="72" t="s">
        <v>62</v>
      </c>
      <c r="D13" s="39">
        <v>12559486.869999999</v>
      </c>
      <c r="E13" s="39">
        <v>-2877136.3851874494</v>
      </c>
      <c r="F13" s="39"/>
      <c r="G13" s="19">
        <v>-2877136.3851874494</v>
      </c>
      <c r="H13" s="19">
        <v>0</v>
      </c>
      <c r="I13" s="19">
        <v>0</v>
      </c>
      <c r="J13" s="19">
        <v>0</v>
      </c>
      <c r="K13" s="19">
        <v>-2877136.3851874494</v>
      </c>
      <c r="L13" s="19">
        <v>-2877136.3851874494</v>
      </c>
      <c r="M13" s="19">
        <v>0</v>
      </c>
      <c r="N13" s="58" t="s">
        <v>47</v>
      </c>
    </row>
    <row r="14" spans="1:14" s="3" customFormat="1" ht="18" customHeight="1">
      <c r="A14" s="126"/>
      <c r="B14" s="146" t="s">
        <v>63</v>
      </c>
      <c r="C14" s="72" t="s">
        <v>64</v>
      </c>
      <c r="D14" s="73"/>
      <c r="E14" s="73">
        <v>203195.11</v>
      </c>
      <c r="F14" s="73"/>
      <c r="G14" s="74">
        <v>203195.11</v>
      </c>
      <c r="H14" s="74">
        <v>0</v>
      </c>
      <c r="I14" s="74">
        <v>0</v>
      </c>
      <c r="J14" s="74">
        <v>203195.11</v>
      </c>
      <c r="K14" s="74">
        <v>0</v>
      </c>
      <c r="L14" s="74">
        <v>203195.11</v>
      </c>
      <c r="M14" s="74">
        <v>0</v>
      </c>
      <c r="N14" s="75" t="s">
        <v>47</v>
      </c>
    </row>
    <row r="15" spans="1:14" s="3" customFormat="1" ht="18" customHeight="1">
      <c r="A15" s="126"/>
      <c r="B15" s="146" t="s">
        <v>65</v>
      </c>
      <c r="C15" s="72" t="s">
        <v>66</v>
      </c>
      <c r="D15" s="73"/>
      <c r="E15" s="73">
        <v>405205.51250000001</v>
      </c>
      <c r="F15" s="73"/>
      <c r="G15" s="74">
        <v>405205.51250000001</v>
      </c>
      <c r="H15" s="74">
        <v>0</v>
      </c>
      <c r="I15" s="74">
        <v>0</v>
      </c>
      <c r="J15" s="74">
        <v>405205.51250000001</v>
      </c>
      <c r="K15" s="74">
        <v>0</v>
      </c>
      <c r="L15" s="74">
        <v>0</v>
      </c>
      <c r="M15" s="74">
        <v>405205.51250000001</v>
      </c>
      <c r="N15" s="75" t="s">
        <v>48</v>
      </c>
    </row>
    <row r="16" spans="1:14" s="3" customFormat="1" ht="18" customHeight="1">
      <c r="A16" s="126"/>
      <c r="B16" s="146" t="s">
        <v>67</v>
      </c>
      <c r="C16" s="72" t="s">
        <v>173</v>
      </c>
      <c r="D16" s="73"/>
      <c r="E16" s="113"/>
      <c r="F16" s="114"/>
      <c r="G16" s="115"/>
      <c r="H16" s="115"/>
      <c r="I16" s="115"/>
      <c r="J16" s="115"/>
      <c r="K16" s="115"/>
      <c r="L16" s="115"/>
      <c r="M16" s="115"/>
      <c r="N16" s="81"/>
    </row>
    <row r="17" spans="1:20" s="3" customFormat="1" ht="18" customHeight="1">
      <c r="A17" s="126"/>
      <c r="B17" s="146" t="s">
        <v>69</v>
      </c>
      <c r="C17" s="72" t="s">
        <v>174</v>
      </c>
      <c r="D17" s="73"/>
      <c r="E17" s="73">
        <v>53.081428000703454</v>
      </c>
      <c r="F17" s="73"/>
      <c r="G17" s="74">
        <v>53.081428000703454</v>
      </c>
      <c r="H17" s="74">
        <v>0</v>
      </c>
      <c r="I17" s="74">
        <v>0</v>
      </c>
      <c r="J17" s="74">
        <v>3294610.4200000004</v>
      </c>
      <c r="K17" s="74">
        <v>-3294557.3385719997</v>
      </c>
      <c r="L17" s="74">
        <v>53.081428000703454</v>
      </c>
      <c r="M17" s="74">
        <v>0</v>
      </c>
      <c r="N17" s="75" t="s">
        <v>48</v>
      </c>
    </row>
    <row r="18" spans="1:20" s="3" customFormat="1" ht="18" customHeight="1">
      <c r="A18" s="126"/>
      <c r="B18" s="146" t="s">
        <v>70</v>
      </c>
      <c r="C18" s="72" t="s">
        <v>177</v>
      </c>
      <c r="D18" s="73"/>
      <c r="E18" s="73">
        <v>1619.0889159733197</v>
      </c>
      <c r="F18" s="73"/>
      <c r="G18" s="74">
        <v>1619.0889159733197</v>
      </c>
      <c r="H18" s="74">
        <v>0</v>
      </c>
      <c r="I18" s="74">
        <v>0</v>
      </c>
      <c r="J18" s="74">
        <v>943967.64</v>
      </c>
      <c r="K18" s="74">
        <v>-942348.55108402669</v>
      </c>
      <c r="L18" s="74">
        <v>0</v>
      </c>
      <c r="M18" s="74">
        <v>1619.0889159733197</v>
      </c>
      <c r="N18" s="75" t="s">
        <v>48</v>
      </c>
    </row>
    <row r="19" spans="1:20" s="3" customFormat="1" ht="18" customHeight="1">
      <c r="A19" s="126"/>
      <c r="B19" s="146" t="s">
        <v>71</v>
      </c>
      <c r="C19" s="72" t="s">
        <v>102</v>
      </c>
      <c r="D19" s="73"/>
      <c r="E19" s="113"/>
      <c r="F19" s="114"/>
      <c r="G19" s="115"/>
      <c r="H19" s="115"/>
      <c r="I19" s="115"/>
      <c r="J19" s="115"/>
      <c r="K19" s="115"/>
      <c r="L19" s="115"/>
      <c r="M19" s="115"/>
      <c r="N19" s="81"/>
    </row>
    <row r="20" spans="1:20" s="3" customFormat="1" ht="18" customHeight="1">
      <c r="A20" s="126"/>
      <c r="B20" s="146" t="s">
        <v>72</v>
      </c>
      <c r="C20" s="72" t="s">
        <v>73</v>
      </c>
      <c r="D20" s="73"/>
      <c r="E20" s="73">
        <v>2002141.2</v>
      </c>
      <c r="F20" s="73"/>
      <c r="G20" s="74">
        <v>2002141.2</v>
      </c>
      <c r="H20" s="74">
        <v>0</v>
      </c>
      <c r="I20" s="74">
        <v>0</v>
      </c>
      <c r="J20" s="74">
        <v>2002141.2</v>
      </c>
      <c r="K20" s="74">
        <v>0</v>
      </c>
      <c r="L20" s="74">
        <v>2002141.2</v>
      </c>
      <c r="M20" s="74">
        <v>0</v>
      </c>
      <c r="N20" s="75" t="s">
        <v>47</v>
      </c>
    </row>
    <row r="21" spans="1:20" s="3" customFormat="1" ht="18" customHeight="1">
      <c r="A21" s="126"/>
      <c r="B21" s="146" t="s">
        <v>74</v>
      </c>
      <c r="C21" s="72" t="s">
        <v>75</v>
      </c>
      <c r="D21" s="73"/>
      <c r="E21" s="73">
        <v>1920619.98</v>
      </c>
      <c r="F21" s="73"/>
      <c r="G21" s="74">
        <v>1920619.98</v>
      </c>
      <c r="H21" s="74">
        <v>0</v>
      </c>
      <c r="I21" s="74">
        <v>0</v>
      </c>
      <c r="J21" s="74">
        <v>1920619.98</v>
      </c>
      <c r="K21" s="74">
        <v>0</v>
      </c>
      <c r="L21" s="74">
        <v>1920619.98</v>
      </c>
      <c r="M21" s="74">
        <v>0</v>
      </c>
      <c r="N21" s="75" t="s">
        <v>47</v>
      </c>
    </row>
    <row r="22" spans="1:20" s="3" customFormat="1" ht="33.75" customHeight="1">
      <c r="A22" s="126"/>
      <c r="B22" s="146" t="s">
        <v>76</v>
      </c>
      <c r="C22" s="72" t="s">
        <v>77</v>
      </c>
      <c r="D22" s="39">
        <v>11910511.169209994</v>
      </c>
      <c r="E22" s="39">
        <v>2712299.2049999996</v>
      </c>
      <c r="F22" s="39"/>
      <c r="G22" s="19">
        <v>2712299.2049999996</v>
      </c>
      <c r="H22" s="19">
        <v>0</v>
      </c>
      <c r="I22" s="19">
        <v>0</v>
      </c>
      <c r="J22" s="19">
        <v>2712299.2049999996</v>
      </c>
      <c r="K22" s="19">
        <v>0</v>
      </c>
      <c r="L22" s="19">
        <v>2712299.2049999996</v>
      </c>
      <c r="M22" s="19">
        <v>0</v>
      </c>
      <c r="N22" s="58" t="s">
        <v>47</v>
      </c>
    </row>
    <row r="23" spans="1:20" s="3" customFormat="1" ht="18" customHeight="1">
      <c r="A23" s="126"/>
      <c r="B23" s="146" t="s">
        <v>78</v>
      </c>
      <c r="C23" s="72" t="s">
        <v>79</v>
      </c>
      <c r="D23" s="39">
        <v>558983.75401000003</v>
      </c>
      <c r="E23" s="113"/>
      <c r="F23" s="114"/>
      <c r="G23" s="115"/>
      <c r="H23" s="115"/>
      <c r="I23" s="115"/>
      <c r="J23" s="115"/>
      <c r="K23" s="115"/>
      <c r="L23" s="115"/>
      <c r="M23" s="115"/>
      <c r="N23" s="81"/>
    </row>
    <row r="24" spans="1:20" s="3" customFormat="1" ht="21" customHeight="1">
      <c r="A24" s="126"/>
      <c r="B24" s="146" t="s">
        <v>80</v>
      </c>
      <c r="C24" s="72" t="s">
        <v>81</v>
      </c>
      <c r="D24" s="39">
        <v>3091648.7129600001</v>
      </c>
      <c r="E24" s="39">
        <v>651783.16</v>
      </c>
      <c r="F24" s="39"/>
      <c r="G24" s="19">
        <v>651783.16</v>
      </c>
      <c r="H24" s="19">
        <v>0</v>
      </c>
      <c r="I24" s="19">
        <v>0</v>
      </c>
      <c r="J24" s="19">
        <v>651783.16</v>
      </c>
      <c r="K24" s="19">
        <v>0</v>
      </c>
      <c r="L24" s="19">
        <v>651783.16</v>
      </c>
      <c r="M24" s="19">
        <v>0</v>
      </c>
      <c r="N24" s="58" t="s">
        <v>47</v>
      </c>
    </row>
    <row r="25" spans="1:20" s="3" customFormat="1" ht="18" customHeight="1">
      <c r="A25" s="126"/>
      <c r="B25" s="146" t="s">
        <v>82</v>
      </c>
      <c r="C25" s="72" t="s">
        <v>83</v>
      </c>
      <c r="D25" s="39"/>
      <c r="E25" s="113"/>
      <c r="F25" s="114"/>
      <c r="G25" s="115"/>
      <c r="H25" s="115"/>
      <c r="I25" s="115"/>
      <c r="J25" s="115"/>
      <c r="K25" s="115"/>
      <c r="L25" s="115"/>
      <c r="M25" s="115"/>
      <c r="N25" s="81"/>
    </row>
    <row r="26" spans="1:20" s="3" customFormat="1" ht="18" customHeight="1">
      <c r="A26" s="126"/>
      <c r="B26" s="146" t="s">
        <v>84</v>
      </c>
      <c r="C26" s="72" t="s">
        <v>85</v>
      </c>
      <c r="D26" s="39">
        <v>1470238.8702700003</v>
      </c>
      <c r="E26" s="39">
        <v>1779572.78</v>
      </c>
      <c r="F26" s="39"/>
      <c r="G26" s="19">
        <v>1779572.78</v>
      </c>
      <c r="H26" s="19">
        <v>0</v>
      </c>
      <c r="I26" s="19">
        <v>0</v>
      </c>
      <c r="J26" s="19">
        <v>1779572.78</v>
      </c>
      <c r="K26" s="19">
        <v>0</v>
      </c>
      <c r="L26" s="19">
        <v>0</v>
      </c>
      <c r="M26" s="19">
        <v>1779572.78</v>
      </c>
      <c r="N26" s="58" t="s">
        <v>47</v>
      </c>
    </row>
    <row r="27" spans="1:20" s="3" customFormat="1" ht="18" customHeight="1">
      <c r="A27" s="126"/>
      <c r="B27" s="146" t="s">
        <v>86</v>
      </c>
      <c r="C27" s="72" t="s">
        <v>87</v>
      </c>
      <c r="D27" s="39"/>
      <c r="E27" s="39">
        <v>-3884529.68</v>
      </c>
      <c r="F27" s="39"/>
      <c r="G27" s="19">
        <v>-3884529.68</v>
      </c>
      <c r="H27" s="19">
        <v>0</v>
      </c>
      <c r="I27" s="19">
        <v>0</v>
      </c>
      <c r="J27" s="19"/>
      <c r="K27" s="19">
        <v>-3884529.68</v>
      </c>
      <c r="L27" s="19">
        <v>-1164103.95</v>
      </c>
      <c r="M27" s="19">
        <v>-2720425.7337999996</v>
      </c>
      <c r="N27" s="58" t="s">
        <v>47</v>
      </c>
    </row>
    <row r="28" spans="1:20" s="3" customFormat="1" ht="18" customHeight="1">
      <c r="A28" s="126"/>
      <c r="B28" s="146" t="s">
        <v>88</v>
      </c>
      <c r="C28" s="72" t="s">
        <v>89</v>
      </c>
      <c r="D28" s="39">
        <v>0</v>
      </c>
      <c r="E28" s="39">
        <v>341507.38067499991</v>
      </c>
      <c r="F28" s="39"/>
      <c r="G28" s="19">
        <v>341507.38067499991</v>
      </c>
      <c r="H28" s="19">
        <v>0</v>
      </c>
      <c r="I28" s="19">
        <v>0</v>
      </c>
      <c r="J28" s="19">
        <v>341507.38067499991</v>
      </c>
      <c r="K28" s="19">
        <v>0</v>
      </c>
      <c r="L28" s="19">
        <v>0</v>
      </c>
      <c r="M28" s="19">
        <v>341507.38067499991</v>
      </c>
      <c r="N28" s="58" t="s">
        <v>47</v>
      </c>
    </row>
    <row r="29" spans="1:20" s="3" customFormat="1" ht="18" customHeight="1">
      <c r="A29" s="126"/>
      <c r="B29" s="146" t="s">
        <v>90</v>
      </c>
      <c r="C29" s="76" t="s">
        <v>91</v>
      </c>
      <c r="D29" s="39">
        <v>75492931.629999995</v>
      </c>
      <c r="E29" s="39">
        <v>51964.94</v>
      </c>
      <c r="F29" s="39"/>
      <c r="G29" s="19">
        <v>51964.94</v>
      </c>
      <c r="H29" s="19">
        <v>0</v>
      </c>
      <c r="I29" s="19">
        <v>0</v>
      </c>
      <c r="J29" s="19">
        <f>+E29</f>
        <v>51964.94</v>
      </c>
      <c r="K29" s="19">
        <v>0</v>
      </c>
      <c r="L29" s="19">
        <v>0</v>
      </c>
      <c r="M29" s="19">
        <v>51964.94</v>
      </c>
      <c r="N29" s="58" t="s">
        <v>47</v>
      </c>
    </row>
    <row r="30" spans="1:20" s="3" customFormat="1" ht="18" customHeight="1">
      <c r="A30" s="126"/>
      <c r="B30" s="146" t="s">
        <v>92</v>
      </c>
      <c r="C30" s="72" t="s">
        <v>93</v>
      </c>
      <c r="D30" s="77"/>
      <c r="E30" s="77">
        <v>471738.95892341458</v>
      </c>
      <c r="F30" s="77"/>
      <c r="G30" s="78">
        <v>471738.95892341458</v>
      </c>
      <c r="H30" s="78">
        <v>0</v>
      </c>
      <c r="I30" s="78">
        <v>0</v>
      </c>
      <c r="J30" s="78">
        <v>471738.95892341458</v>
      </c>
      <c r="K30" s="78">
        <v>0</v>
      </c>
      <c r="L30" s="78">
        <v>0</v>
      </c>
      <c r="M30" s="78">
        <v>471738.95892341458</v>
      </c>
      <c r="N30" s="79" t="s">
        <v>47</v>
      </c>
    </row>
    <row r="31" spans="1:20" s="3" customFormat="1" ht="45.75" customHeight="1">
      <c r="A31" s="126"/>
      <c r="B31" s="146" t="s">
        <v>94</v>
      </c>
      <c r="C31" s="72" t="s">
        <v>95</v>
      </c>
      <c r="D31" s="77"/>
      <c r="E31" s="77">
        <v>461811.29</v>
      </c>
      <c r="F31" s="77"/>
      <c r="G31" s="78">
        <v>461811.29</v>
      </c>
      <c r="H31" s="78">
        <v>0</v>
      </c>
      <c r="I31" s="78">
        <v>0</v>
      </c>
      <c r="J31" s="78">
        <v>461811.29</v>
      </c>
      <c r="K31" s="78">
        <v>0</v>
      </c>
      <c r="L31" s="78">
        <v>0</v>
      </c>
      <c r="M31" s="78">
        <v>461811.29</v>
      </c>
      <c r="N31" s="79" t="s">
        <v>47</v>
      </c>
      <c r="R31" s="3" t="s">
        <v>182</v>
      </c>
      <c r="S31" s="3" t="s">
        <v>183</v>
      </c>
    </row>
    <row r="32" spans="1:20" s="3" customFormat="1" ht="18" customHeight="1">
      <c r="A32" s="126"/>
      <c r="B32" s="146" t="s">
        <v>96</v>
      </c>
      <c r="C32" s="72" t="s">
        <v>97</v>
      </c>
      <c r="D32" s="77"/>
      <c r="E32" s="77">
        <v>367961.39</v>
      </c>
      <c r="F32" s="77"/>
      <c r="G32" s="78"/>
      <c r="H32" s="78">
        <v>0</v>
      </c>
      <c r="I32" s="78">
        <f>+E32</f>
        <v>367961.39</v>
      </c>
      <c r="J32" s="78">
        <f>+E32</f>
        <v>367961.39</v>
      </c>
      <c r="K32" s="78">
        <v>0</v>
      </c>
      <c r="L32" s="78">
        <f>+E32</f>
        <v>367961.39</v>
      </c>
      <c r="M32" s="78">
        <v>0</v>
      </c>
      <c r="N32" s="79" t="s">
        <v>47</v>
      </c>
      <c r="Q32" s="3" t="s">
        <v>181</v>
      </c>
      <c r="R32" s="13">
        <f>L14+J17+L20+L21+L22+L24+L32</f>
        <v>11152610.465000002</v>
      </c>
      <c r="S32" s="13">
        <f>M15+M18+M26+M28+M29+M30+M31+M33</f>
        <v>4057364.6610143883</v>
      </c>
      <c r="T32" s="13">
        <f>R32+S32</f>
        <v>15209975.126014389</v>
      </c>
    </row>
    <row r="33" spans="1:20" s="3" customFormat="1" ht="18" customHeight="1">
      <c r="A33" s="126"/>
      <c r="B33" s="146" t="s">
        <v>98</v>
      </c>
      <c r="C33" s="72" t="s">
        <v>99</v>
      </c>
      <c r="D33" s="77"/>
      <c r="E33" s="77">
        <v>543944.71</v>
      </c>
      <c r="F33" s="77"/>
      <c r="G33" s="78"/>
      <c r="H33" s="78">
        <v>0</v>
      </c>
      <c r="I33" s="78">
        <f>+E33</f>
        <v>543944.71</v>
      </c>
      <c r="J33" s="78">
        <v>0</v>
      </c>
      <c r="K33" s="78">
        <f>+E33</f>
        <v>543944.71</v>
      </c>
      <c r="L33" s="78">
        <v>0</v>
      </c>
      <c r="M33" s="78">
        <f>+E33</f>
        <v>543944.71</v>
      </c>
      <c r="N33" s="79" t="s">
        <v>47</v>
      </c>
      <c r="Q33" s="3" t="s">
        <v>184</v>
      </c>
      <c r="R33" s="13">
        <f>L13+K17+L27</f>
        <v>-7335797.6737594493</v>
      </c>
      <c r="S33" s="13">
        <f>M27</f>
        <v>-2720425.7337999996</v>
      </c>
      <c r="T33" s="13">
        <f>R33+S33</f>
        <v>-10056223.407559449</v>
      </c>
    </row>
    <row r="34" spans="1:20" s="3" customFormat="1" ht="18" customHeight="1">
      <c r="A34" s="126"/>
      <c r="B34" s="167"/>
      <c r="C34" s="168" t="s">
        <v>103</v>
      </c>
      <c r="D34" s="77"/>
      <c r="E34" s="109">
        <f>SUM(E12:E33)</f>
        <v>5153751.7222549384</v>
      </c>
      <c r="F34" s="77">
        <f t="shared" ref="F34:M34" si="0">SUM(F12:F33)</f>
        <v>0</v>
      </c>
      <c r="G34" s="77">
        <f t="shared" si="0"/>
        <v>4241845.6222549388</v>
      </c>
      <c r="H34" s="77">
        <f t="shared" si="0"/>
        <v>0</v>
      </c>
      <c r="I34" s="77">
        <f t="shared" si="0"/>
        <v>911906.1</v>
      </c>
      <c r="J34" s="77">
        <f t="shared" si="0"/>
        <v>15608378.967098413</v>
      </c>
      <c r="K34" s="77">
        <f t="shared" si="0"/>
        <v>-10454627.244843476</v>
      </c>
      <c r="L34" s="77">
        <f t="shared" si="0"/>
        <v>3816812.791240551</v>
      </c>
      <c r="M34" s="77">
        <f t="shared" si="0"/>
        <v>1336938.9272143883</v>
      </c>
      <c r="N34" s="79"/>
      <c r="R34" s="13">
        <f>R32+R33</f>
        <v>3816812.7912405524</v>
      </c>
      <c r="S34" s="13">
        <f>S32+S33</f>
        <v>1336938.9272143887</v>
      </c>
      <c r="T34" s="13">
        <f>T32+T33</f>
        <v>5153751.7184549402</v>
      </c>
    </row>
    <row r="35" spans="1:20" s="3" customFormat="1" ht="18" customHeight="1">
      <c r="A35" s="126"/>
      <c r="B35" s="149" t="s">
        <v>100</v>
      </c>
      <c r="C35" s="150"/>
      <c r="D35" s="77"/>
      <c r="E35" s="77"/>
      <c r="F35" s="77"/>
      <c r="G35" s="78"/>
      <c r="H35" s="78"/>
      <c r="I35" s="78"/>
      <c r="J35" s="78"/>
      <c r="K35" s="78"/>
      <c r="L35" s="78"/>
      <c r="M35" s="78"/>
      <c r="N35" s="79"/>
    </row>
    <row r="36" spans="1:20" s="3" customFormat="1" ht="18" customHeight="1">
      <c r="A36" s="126"/>
      <c r="B36" s="146" t="s">
        <v>101</v>
      </c>
      <c r="C36" s="72" t="s">
        <v>178</v>
      </c>
      <c r="D36" s="77"/>
      <c r="E36" s="77">
        <v>11203124.16</v>
      </c>
      <c r="F36" s="77"/>
      <c r="G36" s="78">
        <v>0</v>
      </c>
      <c r="H36" s="78">
        <v>11203124.16</v>
      </c>
      <c r="I36" s="78">
        <v>0</v>
      </c>
      <c r="J36" s="78">
        <v>11203124.16</v>
      </c>
      <c r="K36" s="78">
        <v>0</v>
      </c>
      <c r="L36" s="78">
        <v>0</v>
      </c>
      <c r="M36" s="78">
        <v>11203124.16</v>
      </c>
      <c r="N36" s="79" t="s">
        <v>48</v>
      </c>
      <c r="R36" s="3" t="s">
        <v>182</v>
      </c>
      <c r="S36" s="3" t="s">
        <v>183</v>
      </c>
    </row>
    <row r="37" spans="1:20" s="3" customFormat="1" ht="18" customHeight="1">
      <c r="A37" s="126"/>
      <c r="B37" s="167"/>
      <c r="C37" s="169" t="s">
        <v>104</v>
      </c>
      <c r="D37" s="88"/>
      <c r="E37" s="73">
        <f>E36</f>
        <v>11203124.16</v>
      </c>
      <c r="F37" s="73">
        <f t="shared" ref="F37:M37" si="1">F36</f>
        <v>0</v>
      </c>
      <c r="G37" s="73">
        <v>0</v>
      </c>
      <c r="H37" s="73">
        <f t="shared" si="1"/>
        <v>11203124.16</v>
      </c>
      <c r="I37" s="73">
        <v>0</v>
      </c>
      <c r="J37" s="73">
        <f t="shared" si="1"/>
        <v>11203124.16</v>
      </c>
      <c r="K37" s="73">
        <v>0</v>
      </c>
      <c r="L37" s="73">
        <v>0</v>
      </c>
      <c r="M37" s="73">
        <f t="shared" si="1"/>
        <v>11203124.16</v>
      </c>
      <c r="N37" s="75"/>
      <c r="P37" s="133"/>
      <c r="Q37" s="133" t="s">
        <v>181</v>
      </c>
      <c r="R37" s="13">
        <f>L36</f>
        <v>0</v>
      </c>
      <c r="S37" s="13">
        <f>M36</f>
        <v>11203124.16</v>
      </c>
      <c r="T37" s="13">
        <f>R37+S37</f>
        <v>11203124.16</v>
      </c>
    </row>
    <row r="38" spans="1:20" s="3" customFormat="1" ht="18" customHeight="1" thickBot="1">
      <c r="A38" s="126"/>
      <c r="B38" s="170"/>
      <c r="C38" s="171" t="s">
        <v>124</v>
      </c>
      <c r="D38" s="40">
        <f>SUM(D12:D37)</f>
        <v>111696526.49644998</v>
      </c>
      <c r="E38" s="90">
        <f>E34+E37</f>
        <v>16356875.88225494</v>
      </c>
      <c r="F38" s="90">
        <f t="shared" ref="F38:M38" si="2">F34+F37</f>
        <v>0</v>
      </c>
      <c r="G38" s="90">
        <f t="shared" si="2"/>
        <v>4241845.6222549388</v>
      </c>
      <c r="H38" s="90">
        <f t="shared" si="2"/>
        <v>11203124.16</v>
      </c>
      <c r="I38" s="90">
        <f t="shared" si="2"/>
        <v>911906.1</v>
      </c>
      <c r="J38" s="90">
        <f t="shared" si="2"/>
        <v>26811503.127098411</v>
      </c>
      <c r="K38" s="90">
        <f t="shared" si="2"/>
        <v>-10454627.244843476</v>
      </c>
      <c r="L38" s="90">
        <f t="shared" si="2"/>
        <v>3816812.791240551</v>
      </c>
      <c r="M38" s="90">
        <f t="shared" si="2"/>
        <v>12540063.087214388</v>
      </c>
      <c r="N38" s="129">
        <f>J39-K39</f>
        <v>17182316.749785863</v>
      </c>
      <c r="O38" s="3" t="s">
        <v>47</v>
      </c>
      <c r="P38" s="13"/>
      <c r="Q38" s="13" t="s">
        <v>184</v>
      </c>
      <c r="R38" s="132">
        <f>L36</f>
        <v>0</v>
      </c>
      <c r="S38" s="132">
        <v>0</v>
      </c>
      <c r="T38" s="13">
        <f>R38+S38</f>
        <v>0</v>
      </c>
    </row>
    <row r="39" spans="1:20" s="3" customFormat="1" ht="18" customHeight="1" thickBot="1">
      <c r="B39" s="172"/>
      <c r="C39" s="171" t="s">
        <v>45</v>
      </c>
      <c r="D39" s="40"/>
      <c r="E39" s="41">
        <f>E9+E38+0.02</f>
        <v>99561187.502254933</v>
      </c>
      <c r="F39" s="40"/>
      <c r="G39" s="22"/>
      <c r="H39" s="22"/>
      <c r="I39" s="20" t="s">
        <v>47</v>
      </c>
      <c r="J39" s="20">
        <f>J13+J14+J20+J21+J22+J24+J26+J28+J29+J30+J31+J32+J33</f>
        <v>10964595.394598411</v>
      </c>
      <c r="K39" s="131">
        <f>K13+K14+K20+K21+K22+K24+K26+K27+K28+K29+K30+K31+K32+K33</f>
        <v>-6217721.3551874496</v>
      </c>
      <c r="L39" s="41">
        <f>L9+L38</f>
        <v>73527183.051240563</v>
      </c>
      <c r="M39" s="41">
        <f>M9+M38</f>
        <v>26034004.447214387</v>
      </c>
      <c r="N39" s="130">
        <f>J40-K40</f>
        <v>20083813.622156024</v>
      </c>
      <c r="O39" s="3" t="s">
        <v>48</v>
      </c>
      <c r="P39" s="13"/>
      <c r="Q39" s="13"/>
      <c r="R39" s="127"/>
    </row>
    <row r="40" spans="1:20" s="3" customFormat="1" ht="18" customHeight="1">
      <c r="B40" s="153"/>
      <c r="C40" s="154"/>
      <c r="D40" s="13"/>
      <c r="E40" s="21"/>
      <c r="F40" s="13"/>
      <c r="G40" s="20"/>
      <c r="H40" s="20"/>
      <c r="I40" s="20" t="s">
        <v>48</v>
      </c>
      <c r="J40" s="132">
        <f>J15+J36+J17+J18</f>
        <v>15846907.7325</v>
      </c>
      <c r="K40" s="20">
        <f>K17+K18</f>
        <v>-4236905.8896560259</v>
      </c>
      <c r="L40" s="20"/>
      <c r="M40" s="22"/>
      <c r="N40" s="67"/>
      <c r="P40" s="13"/>
      <c r="Q40" s="13"/>
    </row>
    <row r="41" spans="1:20" s="8" customFormat="1" ht="18" customHeight="1" thickBot="1">
      <c r="B41" s="155" t="s">
        <v>55</v>
      </c>
      <c r="C41" s="156"/>
      <c r="D41" s="43">
        <v>166573004.11000001</v>
      </c>
      <c r="E41" s="43">
        <v>38384541.700000003</v>
      </c>
      <c r="F41" s="38"/>
      <c r="G41" s="33"/>
      <c r="H41" s="33"/>
      <c r="I41" s="33"/>
      <c r="J41" s="34"/>
      <c r="K41" s="34"/>
      <c r="L41" s="53">
        <v>27525599.599999998</v>
      </c>
      <c r="M41" s="53">
        <v>10858942.1</v>
      </c>
      <c r="N41" s="68"/>
      <c r="O41" s="16"/>
      <c r="P41" s="16"/>
    </row>
    <row r="42" spans="1:20" s="1" customFormat="1" ht="43.5" customHeight="1">
      <c r="B42" s="196" t="s">
        <v>0</v>
      </c>
      <c r="C42" s="198" t="s">
        <v>1</v>
      </c>
      <c r="D42" s="191" t="s">
        <v>2</v>
      </c>
      <c r="E42" s="191"/>
      <c r="F42" s="191"/>
      <c r="G42" s="44" t="s">
        <v>7</v>
      </c>
      <c r="H42" s="45" t="s">
        <v>44</v>
      </c>
      <c r="I42" s="44" t="s">
        <v>34</v>
      </c>
      <c r="J42" s="189" t="s">
        <v>13</v>
      </c>
      <c r="K42" s="190"/>
      <c r="L42" s="189" t="s">
        <v>13</v>
      </c>
      <c r="M42" s="190"/>
      <c r="N42" s="192" t="s">
        <v>46</v>
      </c>
    </row>
    <row r="43" spans="1:20" s="1" customFormat="1" ht="28.5" customHeight="1" thickBot="1">
      <c r="B43" s="197"/>
      <c r="C43" s="199"/>
      <c r="D43" s="46" t="s">
        <v>3</v>
      </c>
      <c r="E43" s="47" t="s">
        <v>4</v>
      </c>
      <c r="F43" s="47" t="s">
        <v>5</v>
      </c>
      <c r="G43" s="48" t="s">
        <v>4</v>
      </c>
      <c r="H43" s="48" t="s">
        <v>4</v>
      </c>
      <c r="I43" s="49"/>
      <c r="J43" s="49" t="s">
        <v>11</v>
      </c>
      <c r="K43" s="49" t="s">
        <v>12</v>
      </c>
      <c r="L43" s="49" t="s">
        <v>42</v>
      </c>
      <c r="M43" s="49" t="s">
        <v>43</v>
      </c>
      <c r="N43" s="193"/>
    </row>
    <row r="44" spans="1:20" s="3" customFormat="1" ht="18" customHeight="1">
      <c r="B44" s="146" t="s">
        <v>17</v>
      </c>
      <c r="C44" s="72" t="s">
        <v>105</v>
      </c>
      <c r="D44" s="51">
        <v>0</v>
      </c>
      <c r="E44" s="51">
        <v>743107.01</v>
      </c>
      <c r="F44" s="51"/>
      <c r="G44" s="52">
        <v>743107.01</v>
      </c>
      <c r="H44" s="52">
        <v>0</v>
      </c>
      <c r="I44" s="52">
        <v>0</v>
      </c>
      <c r="J44" s="52">
        <v>1089886.1299999999</v>
      </c>
      <c r="K44" s="52">
        <v>-346779.12</v>
      </c>
      <c r="L44" s="52">
        <v>743107.01</v>
      </c>
      <c r="M44" s="52">
        <v>0</v>
      </c>
      <c r="N44" s="57" t="s">
        <v>47</v>
      </c>
      <c r="Q44" s="13"/>
    </row>
    <row r="45" spans="1:20" s="3" customFormat="1" ht="33.75" customHeight="1">
      <c r="B45" s="146" t="s">
        <v>18</v>
      </c>
      <c r="C45" s="72" t="s">
        <v>106</v>
      </c>
      <c r="D45" s="39">
        <v>9877347.0533799995</v>
      </c>
      <c r="E45" s="39">
        <v>530928.70850812492</v>
      </c>
      <c r="F45" s="39"/>
      <c r="G45" s="19">
        <v>530928.70850812492</v>
      </c>
      <c r="H45" s="19">
        <v>0</v>
      </c>
      <c r="I45" s="19">
        <v>0</v>
      </c>
      <c r="J45" s="19">
        <v>530928.70850812492</v>
      </c>
      <c r="K45" s="19">
        <v>0</v>
      </c>
      <c r="L45" s="19">
        <v>530928.70850812492</v>
      </c>
      <c r="M45" s="19">
        <v>0</v>
      </c>
      <c r="N45" s="58" t="s">
        <v>47</v>
      </c>
      <c r="Q45" s="13"/>
    </row>
    <row r="46" spans="1:20" s="3" customFormat="1" ht="18" customHeight="1">
      <c r="B46" s="146" t="s">
        <v>19</v>
      </c>
      <c r="C46" s="72" t="s">
        <v>107</v>
      </c>
      <c r="D46" s="39"/>
      <c r="E46" s="39">
        <v>696224.22</v>
      </c>
      <c r="F46" s="39"/>
      <c r="G46" s="19">
        <f>+E46</f>
        <v>696224.22</v>
      </c>
      <c r="H46" s="19">
        <v>0</v>
      </c>
      <c r="I46" s="19">
        <v>0</v>
      </c>
      <c r="J46" s="19">
        <f>+E46</f>
        <v>696224.22</v>
      </c>
      <c r="K46" s="19">
        <v>0</v>
      </c>
      <c r="L46" s="19"/>
      <c r="M46" s="19">
        <v>696224.22</v>
      </c>
      <c r="N46" s="58" t="s">
        <v>47</v>
      </c>
      <c r="Q46" s="13"/>
    </row>
    <row r="47" spans="1:20" s="3" customFormat="1" ht="18" customHeight="1">
      <c r="B47" s="146" t="s">
        <v>20</v>
      </c>
      <c r="C47" s="72" t="s">
        <v>108</v>
      </c>
      <c r="D47" s="39">
        <v>2323925.540000001</v>
      </c>
      <c r="E47" s="39">
        <v>23319</v>
      </c>
      <c r="F47" s="39"/>
      <c r="G47" s="19">
        <v>23319</v>
      </c>
      <c r="H47" s="19">
        <v>0</v>
      </c>
      <c r="I47" s="19">
        <v>0</v>
      </c>
      <c r="J47" s="19">
        <v>23319</v>
      </c>
      <c r="K47" s="19">
        <v>0</v>
      </c>
      <c r="L47" s="19">
        <v>23319</v>
      </c>
      <c r="M47" s="19"/>
      <c r="N47" s="58" t="s">
        <v>47</v>
      </c>
      <c r="Q47" s="13"/>
    </row>
    <row r="48" spans="1:20" s="3" customFormat="1" ht="18" customHeight="1">
      <c r="B48" s="146" t="s">
        <v>29</v>
      </c>
      <c r="C48" s="72" t="s">
        <v>109</v>
      </c>
      <c r="D48" s="39">
        <v>3157669.9499999997</v>
      </c>
      <c r="E48" s="39">
        <v>82328.94</v>
      </c>
      <c r="F48" s="39"/>
      <c r="G48" s="19">
        <f>+E48</f>
        <v>82328.94</v>
      </c>
      <c r="H48" s="19">
        <v>0</v>
      </c>
      <c r="I48" s="19">
        <v>0</v>
      </c>
      <c r="J48" s="19">
        <f>+E48</f>
        <v>82328.94</v>
      </c>
      <c r="K48" s="19">
        <v>0</v>
      </c>
      <c r="L48" s="19">
        <v>0</v>
      </c>
      <c r="M48" s="19">
        <f>+E48</f>
        <v>82328.94</v>
      </c>
      <c r="N48" s="58" t="s">
        <v>47</v>
      </c>
      <c r="Q48" s="13"/>
    </row>
    <row r="49" spans="2:20" s="3" customFormat="1" ht="18" customHeight="1">
      <c r="B49" s="146" t="s">
        <v>33</v>
      </c>
      <c r="C49" s="72" t="s">
        <v>110</v>
      </c>
      <c r="D49" s="39">
        <v>333222.06195000006</v>
      </c>
      <c r="E49" s="39">
        <v>71149.69</v>
      </c>
      <c r="F49" s="39"/>
      <c r="G49" s="19">
        <f>+E49</f>
        <v>71149.69</v>
      </c>
      <c r="H49" s="19">
        <v>0</v>
      </c>
      <c r="I49" s="19">
        <v>0</v>
      </c>
      <c r="J49" s="19">
        <f>+E49</f>
        <v>71149.69</v>
      </c>
      <c r="K49" s="19">
        <v>0</v>
      </c>
      <c r="L49" s="19">
        <v>0</v>
      </c>
      <c r="M49" s="19">
        <f>+E49</f>
        <v>71149.69</v>
      </c>
      <c r="N49" s="58" t="s">
        <v>47</v>
      </c>
      <c r="Q49" s="13"/>
    </row>
    <row r="50" spans="2:20" s="3" customFormat="1" ht="18" customHeight="1">
      <c r="B50" s="146" t="s">
        <v>111</v>
      </c>
      <c r="C50" s="72" t="s">
        <v>112</v>
      </c>
      <c r="D50" s="39"/>
      <c r="E50" s="39">
        <v>4801.82</v>
      </c>
      <c r="F50" s="39"/>
      <c r="G50" s="19">
        <f>+E50</f>
        <v>4801.82</v>
      </c>
      <c r="H50" s="19">
        <v>0</v>
      </c>
      <c r="I50" s="19">
        <v>0</v>
      </c>
      <c r="J50" s="19">
        <f>+E50</f>
        <v>4801.82</v>
      </c>
      <c r="K50" s="19">
        <v>0</v>
      </c>
      <c r="L50" s="19">
        <v>0</v>
      </c>
      <c r="M50" s="19">
        <f>+E50</f>
        <v>4801.82</v>
      </c>
      <c r="N50" s="58" t="s">
        <v>47</v>
      </c>
      <c r="Q50" s="13"/>
    </row>
    <row r="51" spans="2:20" s="3" customFormat="1" ht="18" customHeight="1">
      <c r="B51" s="146" t="s">
        <v>113</v>
      </c>
      <c r="C51" s="72" t="s">
        <v>114</v>
      </c>
      <c r="D51" s="39"/>
      <c r="E51" s="39">
        <v>-125000.97</v>
      </c>
      <c r="F51" s="39"/>
      <c r="G51" s="19">
        <v>-125000.97</v>
      </c>
      <c r="H51" s="19">
        <v>0</v>
      </c>
      <c r="I51" s="19">
        <v>0</v>
      </c>
      <c r="J51" s="19">
        <v>0</v>
      </c>
      <c r="K51" s="19">
        <v>-125000.97</v>
      </c>
      <c r="L51" s="19">
        <v>-125000.97</v>
      </c>
      <c r="M51" s="19">
        <v>0</v>
      </c>
      <c r="N51" s="58" t="s">
        <v>47</v>
      </c>
      <c r="Q51" s="13"/>
    </row>
    <row r="52" spans="2:20" s="3" customFormat="1" ht="18" customHeight="1">
      <c r="B52" s="146" t="s">
        <v>115</v>
      </c>
      <c r="C52" s="72" t="s">
        <v>87</v>
      </c>
      <c r="D52" s="39">
        <v>1239302.3092700006</v>
      </c>
      <c r="E52" s="39">
        <v>-2463276.98</v>
      </c>
      <c r="F52" s="39"/>
      <c r="G52" s="19">
        <v>-2463276.98</v>
      </c>
      <c r="H52" s="19">
        <v>0</v>
      </c>
      <c r="I52" s="19">
        <v>0</v>
      </c>
      <c r="J52" s="19">
        <v>0</v>
      </c>
      <c r="K52" s="19">
        <v>-2463276.98</v>
      </c>
      <c r="L52" s="19">
        <v>-601621.43999999994</v>
      </c>
      <c r="M52" s="19">
        <v>-1861655.54</v>
      </c>
      <c r="N52" s="58" t="s">
        <v>47</v>
      </c>
      <c r="Q52" s="13"/>
      <c r="R52" s="3" t="s">
        <v>182</v>
      </c>
      <c r="S52" s="3" t="s">
        <v>183</v>
      </c>
    </row>
    <row r="53" spans="2:20" s="3" customFormat="1" ht="15" customHeight="1" thickBot="1">
      <c r="B53" s="146" t="s">
        <v>116</v>
      </c>
      <c r="C53" s="72" t="s">
        <v>117</v>
      </c>
      <c r="D53" s="39">
        <v>5226112.18</v>
      </c>
      <c r="E53" s="39">
        <v>-406013.72000000003</v>
      </c>
      <c r="F53" s="39"/>
      <c r="G53" s="19">
        <v>0</v>
      </c>
      <c r="H53" s="19">
        <v>0</v>
      </c>
      <c r="I53" s="19">
        <f>+E53</f>
        <v>-406013.72000000003</v>
      </c>
      <c r="J53" s="19">
        <v>0</v>
      </c>
      <c r="K53" s="19">
        <f>+E53</f>
        <v>-406013.72000000003</v>
      </c>
      <c r="L53" s="19">
        <v>-365180.27</v>
      </c>
      <c r="M53" s="19">
        <v>-40833.449999999997</v>
      </c>
      <c r="N53" s="58" t="s">
        <v>47</v>
      </c>
      <c r="O53" s="13"/>
      <c r="P53" s="13"/>
      <c r="Q53" s="13" t="s">
        <v>181</v>
      </c>
      <c r="R53" s="13">
        <f>L44+L45+L47</f>
        <v>1297354.7185081248</v>
      </c>
      <c r="S53" s="13">
        <f>M46+M48+M49+M50</f>
        <v>854504.66999999981</v>
      </c>
      <c r="T53" s="13">
        <f>R53+S53</f>
        <v>2151859.3885081247</v>
      </c>
    </row>
    <row r="54" spans="2:20" s="3" customFormat="1" ht="18" customHeight="1" thickBot="1">
      <c r="B54" s="167"/>
      <c r="C54" s="169" t="s">
        <v>118</v>
      </c>
      <c r="D54" s="61"/>
      <c r="E54" s="62">
        <f>SUM(E44:E53)</f>
        <v>-842432.28149187518</v>
      </c>
      <c r="F54" s="62">
        <f t="shared" ref="F54:M54" si="3">SUM(F44:F53)</f>
        <v>0</v>
      </c>
      <c r="G54" s="62">
        <f t="shared" si="3"/>
        <v>-436418.56149187521</v>
      </c>
      <c r="H54" s="62">
        <f t="shared" si="3"/>
        <v>0</v>
      </c>
      <c r="I54" s="62">
        <f t="shared" si="3"/>
        <v>-406013.72000000003</v>
      </c>
      <c r="J54" s="62">
        <f t="shared" si="3"/>
        <v>2498638.5085081249</v>
      </c>
      <c r="K54" s="62">
        <f t="shared" si="3"/>
        <v>-3341070.79</v>
      </c>
      <c r="L54" s="62">
        <f t="shared" si="3"/>
        <v>205552.03850812488</v>
      </c>
      <c r="M54" s="62">
        <f t="shared" si="3"/>
        <v>-1047984.3200000002</v>
      </c>
      <c r="N54" s="75"/>
      <c r="Q54" s="13" t="s">
        <v>184</v>
      </c>
      <c r="R54" s="13">
        <f>L51+L52+L53</f>
        <v>-1091802.68</v>
      </c>
      <c r="S54" s="13">
        <f>M52+M53</f>
        <v>-1902488.99</v>
      </c>
      <c r="T54" s="13">
        <f>R54+S54</f>
        <v>-2994291.67</v>
      </c>
    </row>
    <row r="55" spans="2:20" s="3" customFormat="1" ht="18" customHeight="1">
      <c r="B55" s="149" t="s">
        <v>119</v>
      </c>
      <c r="C55" s="148"/>
      <c r="D55" s="61"/>
      <c r="E55" s="116"/>
      <c r="F55" s="61"/>
      <c r="G55" s="20"/>
      <c r="H55" s="20"/>
      <c r="I55" s="20"/>
      <c r="J55" s="20"/>
      <c r="K55" s="20"/>
      <c r="L55" s="20"/>
      <c r="M55" s="20"/>
      <c r="N55" s="69"/>
      <c r="Q55" s="13"/>
      <c r="T55" s="13">
        <f>T53+T54</f>
        <v>-842432.28149187518</v>
      </c>
    </row>
    <row r="56" spans="2:20" s="3" customFormat="1" ht="18" customHeight="1">
      <c r="B56" s="146" t="s">
        <v>21</v>
      </c>
      <c r="C56" s="72" t="s">
        <v>120</v>
      </c>
      <c r="D56" s="73"/>
      <c r="E56" s="73">
        <v>180222.48</v>
      </c>
      <c r="F56" s="73"/>
      <c r="G56" s="74">
        <v>0</v>
      </c>
      <c r="H56" s="74">
        <v>180222.48</v>
      </c>
      <c r="I56" s="74">
        <v>0</v>
      </c>
      <c r="J56" s="74">
        <v>180222.48</v>
      </c>
      <c r="K56" s="74">
        <v>0</v>
      </c>
      <c r="L56" s="74">
        <v>0</v>
      </c>
      <c r="M56" s="74">
        <v>180222.48</v>
      </c>
      <c r="N56" s="75" t="s">
        <v>47</v>
      </c>
      <c r="Q56" s="13"/>
    </row>
    <row r="57" spans="2:20" s="3" customFormat="1" ht="36.75" customHeight="1">
      <c r="B57" s="146" t="s">
        <v>22</v>
      </c>
      <c r="C57" s="72" t="s">
        <v>121</v>
      </c>
      <c r="D57" s="73"/>
      <c r="E57" s="73">
        <v>-1459699.87</v>
      </c>
      <c r="F57" s="73"/>
      <c r="G57" s="74">
        <v>0</v>
      </c>
      <c r="H57" s="74">
        <v>-1459699.87</v>
      </c>
      <c r="I57" s="74">
        <v>0</v>
      </c>
      <c r="J57" s="74">
        <v>0</v>
      </c>
      <c r="K57" s="74">
        <v>-1459699.87</v>
      </c>
      <c r="L57" s="74">
        <v>-1034795.13</v>
      </c>
      <c r="M57" s="74">
        <v>-424904.73999999993</v>
      </c>
      <c r="N57" s="75" t="s">
        <v>47</v>
      </c>
      <c r="Q57" s="13"/>
    </row>
    <row r="58" spans="2:20" s="3" customFormat="1" ht="18" customHeight="1">
      <c r="B58" s="146" t="s">
        <v>23</v>
      </c>
      <c r="C58" s="72" t="s">
        <v>122</v>
      </c>
      <c r="D58" s="73"/>
      <c r="E58" s="73">
        <v>1506923.59</v>
      </c>
      <c r="F58" s="73"/>
      <c r="G58" s="74">
        <v>0</v>
      </c>
      <c r="H58" s="74">
        <f>+E58</f>
        <v>1506923.59</v>
      </c>
      <c r="I58" s="74">
        <v>0</v>
      </c>
      <c r="J58" s="74">
        <f>+E58</f>
        <v>1506923.59</v>
      </c>
      <c r="K58" s="74">
        <v>0</v>
      </c>
      <c r="L58" s="74">
        <v>0</v>
      </c>
      <c r="M58" s="74">
        <f>+E58</f>
        <v>1506923.59</v>
      </c>
      <c r="N58" s="75" t="s">
        <v>47</v>
      </c>
      <c r="Q58" s="13"/>
    </row>
    <row r="59" spans="2:20" s="3" customFormat="1" ht="18" customHeight="1">
      <c r="B59" s="167"/>
      <c r="C59" s="169" t="s">
        <v>49</v>
      </c>
      <c r="D59" s="61"/>
      <c r="E59" s="73">
        <f>SUM(E56:E58)</f>
        <v>227446.19999999995</v>
      </c>
      <c r="F59" s="160">
        <f t="shared" ref="F59:M59" si="4">SUM(F56:F58)</f>
        <v>0</v>
      </c>
      <c r="G59" s="73">
        <f>SUM(G56:G58)</f>
        <v>0</v>
      </c>
      <c r="H59" s="73">
        <f t="shared" si="4"/>
        <v>227446.19999999995</v>
      </c>
      <c r="I59" s="73">
        <f t="shared" si="4"/>
        <v>0</v>
      </c>
      <c r="J59" s="73">
        <f t="shared" si="4"/>
        <v>1687146.07</v>
      </c>
      <c r="K59" s="73">
        <f t="shared" si="4"/>
        <v>-1459699.87</v>
      </c>
      <c r="L59" s="73">
        <f t="shared" si="4"/>
        <v>-1034795.13</v>
      </c>
      <c r="M59" s="73">
        <f t="shared" si="4"/>
        <v>1262241.33</v>
      </c>
      <c r="N59" s="75"/>
      <c r="O59" s="111"/>
      <c r="P59" s="112"/>
      <c r="Q59" s="13"/>
      <c r="R59" s="3" t="s">
        <v>182</v>
      </c>
      <c r="S59" s="3" t="s">
        <v>183</v>
      </c>
    </row>
    <row r="60" spans="2:20" s="3" customFormat="1" ht="18" customHeight="1" thickBot="1">
      <c r="B60" s="167"/>
      <c r="C60" s="171" t="s">
        <v>123</v>
      </c>
      <c r="D60" s="61"/>
      <c r="E60" s="109">
        <f>E59+E54</f>
        <v>-614986.08149187523</v>
      </c>
      <c r="F60" s="161">
        <f t="shared" ref="F60:M60" si="5">F59+F54</f>
        <v>0</v>
      </c>
      <c r="G60" s="82">
        <f t="shared" si="5"/>
        <v>-436418.56149187521</v>
      </c>
      <c r="H60" s="82">
        <f t="shared" si="5"/>
        <v>227446.19999999995</v>
      </c>
      <c r="I60" s="82">
        <f t="shared" si="5"/>
        <v>-406013.72000000003</v>
      </c>
      <c r="J60" s="82">
        <f t="shared" si="5"/>
        <v>4185784.5785081247</v>
      </c>
      <c r="K60" s="82">
        <f t="shared" si="5"/>
        <v>-4800770.66</v>
      </c>
      <c r="L60" s="109">
        <f t="shared" si="5"/>
        <v>-829243.09149187512</v>
      </c>
      <c r="M60" s="109">
        <f t="shared" si="5"/>
        <v>214257.00999999989</v>
      </c>
      <c r="N60" s="137">
        <f>J60-K60</f>
        <v>8986555.2385081239</v>
      </c>
      <c r="O60" s="3" t="s">
        <v>47</v>
      </c>
      <c r="Q60" s="13" t="s">
        <v>181</v>
      </c>
      <c r="R60" s="13">
        <f>L56</f>
        <v>0</v>
      </c>
      <c r="S60" s="13">
        <f>M56+M58</f>
        <v>1687146.07</v>
      </c>
      <c r="T60" s="13">
        <f>R60+S60</f>
        <v>1687146.07</v>
      </c>
    </row>
    <row r="61" spans="2:20" s="3" customFormat="1" ht="18" customHeight="1" thickBot="1">
      <c r="B61" s="167"/>
      <c r="C61" s="171" t="s">
        <v>45</v>
      </c>
      <c r="D61" s="61"/>
      <c r="E61" s="41">
        <f>E41+E60</f>
        <v>37769555.61850813</v>
      </c>
      <c r="F61" s="135"/>
      <c r="G61" s="74"/>
      <c r="H61" s="74"/>
      <c r="I61" s="74"/>
      <c r="J61" s="74"/>
      <c r="K61" s="136"/>
      <c r="L61" s="41">
        <f>L41+L60</f>
        <v>26696356.508508123</v>
      </c>
      <c r="M61" s="41">
        <f>M41+M60</f>
        <v>11073199.109999999</v>
      </c>
      <c r="N61" s="138">
        <f>J63+K63</f>
        <v>0</v>
      </c>
      <c r="O61" s="134" t="s">
        <v>48</v>
      </c>
      <c r="P61" s="110"/>
      <c r="Q61" s="13" t="s">
        <v>184</v>
      </c>
      <c r="R61" s="13">
        <f>L57</f>
        <v>-1034795.13</v>
      </c>
      <c r="S61" s="13">
        <f>M57</f>
        <v>-424904.73999999993</v>
      </c>
      <c r="T61" s="13">
        <f>R61+S61</f>
        <v>-1459699.8699999999</v>
      </c>
    </row>
    <row r="62" spans="2:20" s="3" customFormat="1" ht="18" customHeight="1">
      <c r="B62" s="147"/>
      <c r="C62" s="148"/>
      <c r="D62" s="61"/>
      <c r="E62" s="21"/>
      <c r="F62" s="61"/>
      <c r="G62" s="20"/>
      <c r="H62" s="20"/>
      <c r="I62" s="20" t="s">
        <v>47</v>
      </c>
      <c r="J62" s="20">
        <f>J60</f>
        <v>4185784.5785081247</v>
      </c>
      <c r="K62" s="20">
        <f>K60</f>
        <v>-4800770.66</v>
      </c>
      <c r="L62" s="20"/>
      <c r="M62" s="20"/>
      <c r="N62" s="69"/>
      <c r="O62" s="13"/>
      <c r="P62" s="20"/>
      <c r="Q62" s="13"/>
      <c r="T62" s="13">
        <f>T60+T61</f>
        <v>227446.20000000019</v>
      </c>
    </row>
    <row r="63" spans="2:20" s="3" customFormat="1" ht="18" customHeight="1">
      <c r="B63" s="147"/>
      <c r="C63" s="148"/>
      <c r="D63" s="61"/>
      <c r="E63" s="21"/>
      <c r="F63" s="61"/>
      <c r="G63" s="20"/>
      <c r="H63" s="20"/>
      <c r="I63" s="20" t="s">
        <v>48</v>
      </c>
      <c r="J63" s="20">
        <v>0</v>
      </c>
      <c r="K63" s="20">
        <v>0</v>
      </c>
      <c r="L63" s="20"/>
      <c r="M63" s="20"/>
      <c r="N63" s="69"/>
      <c r="O63" s="13"/>
      <c r="P63" s="20"/>
      <c r="Q63" s="13"/>
    </row>
    <row r="64" spans="2:20" s="8" customFormat="1" ht="18" customHeight="1" thickBot="1">
      <c r="B64" s="149" t="s">
        <v>56</v>
      </c>
      <c r="C64" s="156"/>
      <c r="D64" s="17"/>
      <c r="E64" s="55">
        <v>60241714.600000001</v>
      </c>
      <c r="F64" s="17"/>
      <c r="G64" s="17"/>
      <c r="H64" s="17"/>
      <c r="I64" s="17"/>
      <c r="J64" s="25"/>
      <c r="K64" s="25"/>
      <c r="L64" s="53">
        <v>53643455.670000002</v>
      </c>
      <c r="M64" s="53">
        <v>6598258.96</v>
      </c>
      <c r="N64" s="128"/>
      <c r="O64" s="16"/>
      <c r="P64" s="105"/>
      <c r="Q64" s="105"/>
    </row>
    <row r="65" spans="2:17" s="1" customFormat="1" ht="43.5" customHeight="1">
      <c r="B65" s="196" t="s">
        <v>0</v>
      </c>
      <c r="C65" s="198" t="s">
        <v>1</v>
      </c>
      <c r="D65" s="200" t="s">
        <v>2</v>
      </c>
      <c r="E65" s="200"/>
      <c r="F65" s="200"/>
      <c r="G65" s="44" t="s">
        <v>7</v>
      </c>
      <c r="H65" s="45" t="s">
        <v>44</v>
      </c>
      <c r="I65" s="44" t="s">
        <v>34</v>
      </c>
      <c r="J65" s="189" t="s">
        <v>13</v>
      </c>
      <c r="K65" s="190"/>
      <c r="L65" s="189" t="s">
        <v>13</v>
      </c>
      <c r="M65" s="190"/>
      <c r="N65" s="201" t="s">
        <v>46</v>
      </c>
    </row>
    <row r="66" spans="2:17" s="1" customFormat="1" ht="33" customHeight="1" thickBot="1">
      <c r="B66" s="197"/>
      <c r="C66" s="199"/>
      <c r="D66" s="49" t="s">
        <v>3</v>
      </c>
      <c r="E66" s="48" t="s">
        <v>4</v>
      </c>
      <c r="F66" s="48" t="s">
        <v>5</v>
      </c>
      <c r="G66" s="48" t="s">
        <v>4</v>
      </c>
      <c r="H66" s="48" t="s">
        <v>4</v>
      </c>
      <c r="I66" s="49"/>
      <c r="J66" s="49" t="s">
        <v>11</v>
      </c>
      <c r="K66" s="49" t="s">
        <v>12</v>
      </c>
      <c r="L66" s="49" t="s">
        <v>42</v>
      </c>
      <c r="M66" s="49" t="s">
        <v>43</v>
      </c>
      <c r="N66" s="202"/>
    </row>
    <row r="67" spans="2:17" s="3" customFormat="1" ht="18" customHeight="1" thickBot="1">
      <c r="B67" s="157" t="s">
        <v>8</v>
      </c>
      <c r="C67" s="72" t="s">
        <v>125</v>
      </c>
      <c r="D67" s="106">
        <v>5568056.4000000004</v>
      </c>
      <c r="E67" s="52">
        <v>-3357033.5776900002</v>
      </c>
      <c r="F67" s="52"/>
      <c r="G67" s="52">
        <v>-3357033.5776900002</v>
      </c>
      <c r="H67" s="52">
        <v>0</v>
      </c>
      <c r="I67" s="52">
        <v>0</v>
      </c>
      <c r="J67" s="52">
        <v>0</v>
      </c>
      <c r="K67" s="52">
        <v>-3357033.5776900002</v>
      </c>
      <c r="L67" s="52">
        <v>-1413802.0563500002</v>
      </c>
      <c r="M67" s="52">
        <v>-1943231.52134</v>
      </c>
      <c r="N67" s="57" t="s">
        <v>47</v>
      </c>
      <c r="Q67" s="13">
        <f>Q66*1.21</f>
        <v>0</v>
      </c>
    </row>
    <row r="68" spans="2:17" s="3" customFormat="1" ht="18" customHeight="1">
      <c r="B68" s="157" t="s">
        <v>9</v>
      </c>
      <c r="C68" s="72" t="s">
        <v>68</v>
      </c>
      <c r="D68" s="20"/>
      <c r="E68" s="74">
        <v>3790.47</v>
      </c>
      <c r="F68" s="74"/>
      <c r="G68" s="74">
        <v>3790.47</v>
      </c>
      <c r="H68" s="74">
        <v>0</v>
      </c>
      <c r="I68" s="74">
        <v>0</v>
      </c>
      <c r="J68" s="74">
        <v>1758308.2250666001</v>
      </c>
      <c r="K68" s="74">
        <v>-1754517.7550666002</v>
      </c>
      <c r="L68" s="74">
        <v>3790.47</v>
      </c>
      <c r="M68" s="74">
        <v>0</v>
      </c>
      <c r="N68" s="81" t="s">
        <v>48</v>
      </c>
      <c r="Q68" s="13"/>
    </row>
    <row r="69" spans="2:17" s="3" customFormat="1" ht="18" customHeight="1">
      <c r="B69" s="157" t="s">
        <v>25</v>
      </c>
      <c r="C69" s="72" t="s">
        <v>126</v>
      </c>
      <c r="D69" s="20"/>
      <c r="E69" s="74">
        <v>-508083.22</v>
      </c>
      <c r="F69" s="74"/>
      <c r="G69" s="74">
        <v>-508083.22</v>
      </c>
      <c r="H69" s="74">
        <v>0</v>
      </c>
      <c r="I69" s="74">
        <v>0</v>
      </c>
      <c r="J69" s="74">
        <v>186432.06</v>
      </c>
      <c r="K69" s="74">
        <v>-694515.28</v>
      </c>
      <c r="L69" s="74">
        <v>-508083.22</v>
      </c>
      <c r="M69" s="74">
        <v>0</v>
      </c>
      <c r="N69" s="81" t="s">
        <v>47</v>
      </c>
      <c r="Q69" s="13"/>
    </row>
    <row r="70" spans="2:17" s="3" customFormat="1" ht="18" customHeight="1">
      <c r="B70" s="157" t="s">
        <v>26</v>
      </c>
      <c r="C70" s="72" t="s">
        <v>127</v>
      </c>
      <c r="D70" s="20"/>
      <c r="E70" s="74">
        <v>797640.46</v>
      </c>
      <c r="F70" s="74"/>
      <c r="G70" s="74">
        <v>797640.46</v>
      </c>
      <c r="H70" s="74">
        <v>0</v>
      </c>
      <c r="I70" s="74">
        <v>0</v>
      </c>
      <c r="J70" s="74">
        <v>797640.46</v>
      </c>
      <c r="K70" s="74">
        <v>0</v>
      </c>
      <c r="L70" s="74">
        <v>0</v>
      </c>
      <c r="M70" s="74">
        <v>797640.46</v>
      </c>
      <c r="N70" s="81" t="s">
        <v>47</v>
      </c>
      <c r="Q70" s="13"/>
    </row>
    <row r="71" spans="2:17" s="3" customFormat="1" ht="18" customHeight="1">
      <c r="B71" s="157" t="s">
        <v>27</v>
      </c>
      <c r="C71" s="107" t="s">
        <v>128</v>
      </c>
      <c r="D71" s="20"/>
      <c r="E71" s="74">
        <v>721031.02</v>
      </c>
      <c r="F71" s="74"/>
      <c r="G71" s="74">
        <v>721031.02</v>
      </c>
      <c r="H71" s="74">
        <v>0</v>
      </c>
      <c r="I71" s="74">
        <v>0</v>
      </c>
      <c r="J71" s="74">
        <v>721031.02</v>
      </c>
      <c r="K71" s="74">
        <v>0</v>
      </c>
      <c r="L71" s="74">
        <v>721031.02</v>
      </c>
      <c r="M71" s="74">
        <v>0</v>
      </c>
      <c r="N71" s="81" t="s">
        <v>47</v>
      </c>
      <c r="Q71" s="13"/>
    </row>
    <row r="72" spans="2:17" s="3" customFormat="1" ht="18" customHeight="1">
      <c r="B72" s="157" t="s">
        <v>28</v>
      </c>
      <c r="C72" s="107" t="s">
        <v>129</v>
      </c>
      <c r="D72" s="20"/>
      <c r="E72" s="74">
        <v>73197.850000000006</v>
      </c>
      <c r="F72" s="74"/>
      <c r="G72" s="74">
        <v>0</v>
      </c>
      <c r="H72" s="74">
        <v>0</v>
      </c>
      <c r="I72" s="74">
        <v>73197.850000000006</v>
      </c>
      <c r="J72" s="74">
        <v>73197.850000000006</v>
      </c>
      <c r="K72" s="74">
        <v>0</v>
      </c>
      <c r="L72" s="74">
        <v>73197.850000000006</v>
      </c>
      <c r="M72" s="74">
        <v>0</v>
      </c>
      <c r="N72" s="81" t="s">
        <v>47</v>
      </c>
      <c r="Q72" s="13"/>
    </row>
    <row r="73" spans="2:17" s="3" customFormat="1" ht="18" customHeight="1">
      <c r="B73" s="157" t="s">
        <v>10</v>
      </c>
      <c r="C73" s="107" t="s">
        <v>130</v>
      </c>
      <c r="D73" s="20"/>
      <c r="E73" s="74">
        <v>-683784.43</v>
      </c>
      <c r="F73" s="74"/>
      <c r="G73" s="74">
        <v>0</v>
      </c>
      <c r="H73" s="74">
        <v>0</v>
      </c>
      <c r="I73" s="74">
        <f>+E73</f>
        <v>-683784.43</v>
      </c>
      <c r="J73" s="74">
        <v>0</v>
      </c>
      <c r="K73" s="74">
        <f>+E73</f>
        <v>-683784.43</v>
      </c>
      <c r="L73" s="74">
        <v>0</v>
      </c>
      <c r="M73" s="74">
        <f>+E73</f>
        <v>-683784.43</v>
      </c>
      <c r="N73" s="81" t="s">
        <v>47</v>
      </c>
      <c r="Q73" s="13"/>
    </row>
    <row r="74" spans="2:17" s="3" customFormat="1" ht="18" customHeight="1">
      <c r="B74" s="167"/>
      <c r="C74" s="169" t="s">
        <v>51</v>
      </c>
      <c r="D74" s="20"/>
      <c r="E74" s="73">
        <f>SUM(E67:E73)</f>
        <v>-2953241.4276899998</v>
      </c>
      <c r="F74" s="73">
        <f t="shared" ref="F74:M74" si="6">SUM(F67:F73)</f>
        <v>0</v>
      </c>
      <c r="G74" s="73">
        <f t="shared" si="6"/>
        <v>-2342654.8476899997</v>
      </c>
      <c r="H74" s="73">
        <f t="shared" si="6"/>
        <v>0</v>
      </c>
      <c r="I74" s="73">
        <f t="shared" si="6"/>
        <v>-610586.58000000007</v>
      </c>
      <c r="J74" s="73">
        <f t="shared" si="6"/>
        <v>3536609.6150666</v>
      </c>
      <c r="K74" s="73">
        <f t="shared" si="6"/>
        <v>-6489851.0427566003</v>
      </c>
      <c r="L74" s="73">
        <f t="shared" si="6"/>
        <v>-1123865.9363500001</v>
      </c>
      <c r="M74" s="73">
        <f t="shared" si="6"/>
        <v>-1829375.4913400002</v>
      </c>
      <c r="N74" s="81"/>
    </row>
    <row r="75" spans="2:17" s="3" customFormat="1" ht="18" customHeight="1">
      <c r="B75" s="149" t="s">
        <v>131</v>
      </c>
      <c r="C75" s="148"/>
      <c r="D75" s="20"/>
      <c r="E75" s="136"/>
      <c r="F75" s="115"/>
      <c r="G75" s="115"/>
      <c r="H75" s="115"/>
      <c r="I75" s="115"/>
      <c r="J75" s="115"/>
      <c r="K75" s="115"/>
      <c r="L75" s="115"/>
      <c r="M75" s="139"/>
      <c r="N75" s="81"/>
    </row>
    <row r="76" spans="2:17" s="3" customFormat="1" ht="18" customHeight="1">
      <c r="B76" s="157" t="s">
        <v>14</v>
      </c>
      <c r="C76" s="107" t="s">
        <v>132</v>
      </c>
      <c r="D76" s="20"/>
      <c r="E76" s="74">
        <v>2744803.06</v>
      </c>
      <c r="F76" s="74"/>
      <c r="G76" s="74">
        <v>0</v>
      </c>
      <c r="H76" s="74">
        <v>2744803.06</v>
      </c>
      <c r="I76" s="74">
        <v>0</v>
      </c>
      <c r="J76" s="74">
        <v>2744803.06</v>
      </c>
      <c r="K76" s="74">
        <v>0</v>
      </c>
      <c r="L76" s="74">
        <v>0</v>
      </c>
      <c r="M76" s="74">
        <v>2744803.06</v>
      </c>
      <c r="N76" s="81" t="s">
        <v>48</v>
      </c>
    </row>
    <row r="77" spans="2:17" s="3" customFormat="1" ht="18" customHeight="1">
      <c r="B77" s="157" t="s">
        <v>15</v>
      </c>
      <c r="C77" s="107" t="s">
        <v>133</v>
      </c>
      <c r="D77" s="20"/>
      <c r="E77" s="74">
        <v>-2547462.38</v>
      </c>
      <c r="F77" s="74"/>
      <c r="G77" s="74">
        <v>0</v>
      </c>
      <c r="H77" s="74">
        <v>-2547462.38</v>
      </c>
      <c r="I77" s="74">
        <v>0</v>
      </c>
      <c r="J77" s="74">
        <v>0</v>
      </c>
      <c r="K77" s="74">
        <v>-2547462.38</v>
      </c>
      <c r="L77" s="74">
        <v>-2547462.38</v>
      </c>
      <c r="M77" s="74">
        <v>0</v>
      </c>
      <c r="N77" s="81" t="s">
        <v>47</v>
      </c>
    </row>
    <row r="78" spans="2:17" s="3" customFormat="1" ht="35.25" customHeight="1">
      <c r="B78" s="157" t="s">
        <v>16</v>
      </c>
      <c r="C78" s="72" t="s">
        <v>134</v>
      </c>
      <c r="D78" s="20"/>
      <c r="E78" s="74">
        <v>763683.85599999991</v>
      </c>
      <c r="F78" s="74"/>
      <c r="G78" s="74">
        <v>763683.85599999991</v>
      </c>
      <c r="H78" s="74">
        <v>0</v>
      </c>
      <c r="I78" s="74">
        <v>0</v>
      </c>
      <c r="J78" s="74">
        <v>763683.85599999991</v>
      </c>
      <c r="K78" s="74">
        <v>0</v>
      </c>
      <c r="L78" s="74">
        <v>0</v>
      </c>
      <c r="M78" s="74">
        <v>763683.85600000003</v>
      </c>
      <c r="N78" s="81" t="s">
        <v>47</v>
      </c>
      <c r="O78" s="13"/>
    </row>
    <row r="79" spans="2:17" s="3" customFormat="1" ht="17.25" customHeight="1">
      <c r="B79" s="173"/>
      <c r="C79" s="169" t="s">
        <v>171</v>
      </c>
      <c r="D79" s="20"/>
      <c r="E79" s="73">
        <f>SUM(E76:E78)</f>
        <v>961024.53600000008</v>
      </c>
      <c r="F79" s="73">
        <f t="shared" ref="F79:M79" si="7">SUM(F76:F78)</f>
        <v>0</v>
      </c>
      <c r="G79" s="73">
        <f t="shared" si="7"/>
        <v>763683.85599999991</v>
      </c>
      <c r="H79" s="73">
        <f t="shared" si="7"/>
        <v>197340.68000000017</v>
      </c>
      <c r="I79" s="73">
        <f t="shared" si="7"/>
        <v>0</v>
      </c>
      <c r="J79" s="73">
        <f t="shared" si="7"/>
        <v>3508486.9160000002</v>
      </c>
      <c r="K79" s="73">
        <f t="shared" si="7"/>
        <v>-2547462.38</v>
      </c>
      <c r="L79" s="73">
        <f t="shared" si="7"/>
        <v>-2547462.38</v>
      </c>
      <c r="M79" s="73">
        <f t="shared" si="7"/>
        <v>3508486.9160000002</v>
      </c>
      <c r="N79" s="81"/>
    </row>
    <row r="80" spans="2:17" s="3" customFormat="1" ht="18" customHeight="1" thickBot="1">
      <c r="B80" s="170"/>
      <c r="C80" s="171" t="s">
        <v>135</v>
      </c>
      <c r="D80" s="22">
        <f>SUM(D44:D52)</f>
        <v>16931466.9146</v>
      </c>
      <c r="E80" s="82">
        <f>E74+E79</f>
        <v>-1992216.8916899997</v>
      </c>
      <c r="F80" s="82">
        <f t="shared" ref="F80:L80" si="8">F74+F79</f>
        <v>0</v>
      </c>
      <c r="G80" s="82">
        <f t="shared" si="8"/>
        <v>-1578970.9916899998</v>
      </c>
      <c r="H80" s="82">
        <f t="shared" si="8"/>
        <v>197340.68000000017</v>
      </c>
      <c r="I80" s="82">
        <f t="shared" si="8"/>
        <v>-610586.58000000007</v>
      </c>
      <c r="J80" s="82">
        <f t="shared" si="8"/>
        <v>7045096.5310666002</v>
      </c>
      <c r="K80" s="82">
        <f t="shared" si="8"/>
        <v>-9037313.4227566011</v>
      </c>
      <c r="L80" s="82">
        <f t="shared" si="8"/>
        <v>-3671328.31635</v>
      </c>
      <c r="M80" s="82">
        <f>M74+M79</f>
        <v>1679111.42466</v>
      </c>
      <c r="N80" s="138">
        <f>J82-K82</f>
        <v>9824780.9136900008</v>
      </c>
      <c r="O80" s="3" t="s">
        <v>47</v>
      </c>
    </row>
    <row r="81" spans="2:20" s="3" customFormat="1" ht="18" customHeight="1" thickBot="1">
      <c r="B81" s="170"/>
      <c r="C81" s="171" t="s">
        <v>45</v>
      </c>
      <c r="D81" s="20"/>
      <c r="E81" s="41">
        <f>E80+E64+0.02</f>
        <v>58249497.728310004</v>
      </c>
      <c r="F81" s="74"/>
      <c r="G81" s="74"/>
      <c r="H81" s="74"/>
      <c r="I81" s="74"/>
      <c r="J81" s="108"/>
      <c r="K81" s="103"/>
      <c r="L81" s="41">
        <f>L80+L64</f>
        <v>49972127.353650004</v>
      </c>
      <c r="M81" s="41">
        <f>M80+M64</f>
        <v>8277370.38466</v>
      </c>
      <c r="N81" s="138">
        <f>J83-K83</f>
        <v>6257629.0401332006</v>
      </c>
      <c r="O81" s="3" t="s">
        <v>48</v>
      </c>
    </row>
    <row r="82" spans="2:20" s="3" customFormat="1" ht="18" customHeight="1">
      <c r="B82" s="151"/>
      <c r="C82" s="154"/>
      <c r="D82" s="13"/>
      <c r="E82" s="21"/>
      <c r="F82" s="13"/>
      <c r="G82" s="20"/>
      <c r="H82" s="20"/>
      <c r="I82" s="20" t="s">
        <v>47</v>
      </c>
      <c r="J82" s="13">
        <f>J67+J69+J70+J71+J72+J73+J77+J78</f>
        <v>2541985.2460000003</v>
      </c>
      <c r="K82" s="13">
        <f>K67+K69+K70+K71+K72+K73+K77+K78</f>
        <v>-7282795.6676899996</v>
      </c>
      <c r="L82" s="20"/>
      <c r="M82" s="13"/>
      <c r="N82" s="67"/>
    </row>
    <row r="83" spans="2:20" s="3" customFormat="1" ht="18" customHeight="1">
      <c r="B83" s="151"/>
      <c r="C83" s="154"/>
      <c r="D83" s="13"/>
      <c r="E83" s="21"/>
      <c r="F83" s="13"/>
      <c r="G83" s="20"/>
      <c r="H83" s="20"/>
      <c r="I83" s="20" t="s">
        <v>48</v>
      </c>
      <c r="J83" s="13">
        <f>J76+J68</f>
        <v>4503111.2850666</v>
      </c>
      <c r="K83" s="13">
        <f>K76+K68</f>
        <v>-1754517.7550666002</v>
      </c>
      <c r="L83" s="20"/>
      <c r="M83" s="13"/>
      <c r="N83" s="67"/>
    </row>
    <row r="84" spans="2:20" s="8" customFormat="1" ht="18" customHeight="1" thickBot="1">
      <c r="B84" s="149" t="s">
        <v>57</v>
      </c>
      <c r="C84" s="156"/>
      <c r="D84" s="54">
        <v>74449508.270000011</v>
      </c>
      <c r="E84" s="43">
        <v>92898603.700000003</v>
      </c>
      <c r="F84" s="16"/>
      <c r="G84" s="17"/>
      <c r="H84" s="17"/>
      <c r="I84" s="17"/>
      <c r="J84" s="16"/>
      <c r="K84" s="16"/>
      <c r="L84" s="55">
        <v>81317332.599999994</v>
      </c>
      <c r="M84" s="55">
        <v>11581271.1</v>
      </c>
      <c r="N84" s="140"/>
    </row>
    <row r="85" spans="2:20" s="1" customFormat="1" ht="39.75" customHeight="1">
      <c r="B85" s="187" t="s">
        <v>0</v>
      </c>
      <c r="C85" s="185" t="s">
        <v>1</v>
      </c>
      <c r="D85" s="191" t="s">
        <v>2</v>
      </c>
      <c r="E85" s="191"/>
      <c r="F85" s="191"/>
      <c r="G85" s="44" t="s">
        <v>7</v>
      </c>
      <c r="H85" s="45" t="s">
        <v>44</v>
      </c>
      <c r="I85" s="44" t="s">
        <v>34</v>
      </c>
      <c r="J85" s="189" t="s">
        <v>13</v>
      </c>
      <c r="K85" s="190"/>
      <c r="L85" s="189" t="s">
        <v>13</v>
      </c>
      <c r="M85" s="190"/>
      <c r="N85" s="192" t="s">
        <v>46</v>
      </c>
    </row>
    <row r="86" spans="2:20" s="1" customFormat="1" ht="31.9" customHeight="1" thickBot="1">
      <c r="B86" s="188"/>
      <c r="C86" s="186"/>
      <c r="D86" s="46" t="s">
        <v>3</v>
      </c>
      <c r="E86" s="47" t="s">
        <v>4</v>
      </c>
      <c r="F86" s="47" t="s">
        <v>5</v>
      </c>
      <c r="G86" s="48" t="s">
        <v>4</v>
      </c>
      <c r="H86" s="48" t="s">
        <v>4</v>
      </c>
      <c r="I86" s="49"/>
      <c r="J86" s="56" t="s">
        <v>11</v>
      </c>
      <c r="K86" s="49" t="s">
        <v>12</v>
      </c>
      <c r="L86" s="49" t="s">
        <v>42</v>
      </c>
      <c r="M86" s="49" t="s">
        <v>43</v>
      </c>
      <c r="N86" s="193"/>
    </row>
    <row r="87" spans="2:20" s="1" customFormat="1" ht="18" customHeight="1">
      <c r="B87" s="158" t="s">
        <v>30</v>
      </c>
      <c r="C87" s="50" t="s">
        <v>136</v>
      </c>
      <c r="D87" s="83"/>
      <c r="E87" s="91">
        <v>-849212.8</v>
      </c>
      <c r="F87" s="92"/>
      <c r="G87" s="93">
        <v>-849212.8</v>
      </c>
      <c r="H87" s="93">
        <v>0</v>
      </c>
      <c r="I87" s="141">
        <v>0</v>
      </c>
      <c r="J87" s="98">
        <v>0</v>
      </c>
      <c r="K87" s="99">
        <v>-849212.8</v>
      </c>
      <c r="L87" s="141">
        <v>-849212.8</v>
      </c>
      <c r="M87" s="141">
        <v>0</v>
      </c>
      <c r="N87" s="84" t="s">
        <v>47</v>
      </c>
    </row>
    <row r="88" spans="2:20" s="1" customFormat="1" ht="18" customHeight="1">
      <c r="B88" s="146" t="s">
        <v>31</v>
      </c>
      <c r="C88" s="72" t="s">
        <v>137</v>
      </c>
      <c r="D88" s="85"/>
      <c r="E88" s="94">
        <v>185753</v>
      </c>
      <c r="F88" s="95"/>
      <c r="G88" s="96">
        <v>185753</v>
      </c>
      <c r="H88" s="96">
        <v>0</v>
      </c>
      <c r="I88" s="97">
        <v>0</v>
      </c>
      <c r="J88" s="100">
        <v>185753</v>
      </c>
      <c r="K88" s="101">
        <v>0</v>
      </c>
      <c r="L88" s="97">
        <v>0</v>
      </c>
      <c r="M88" s="97">
        <v>185753</v>
      </c>
      <c r="N88" s="86" t="s">
        <v>47</v>
      </c>
    </row>
    <row r="89" spans="2:20" s="1" customFormat="1" ht="18" customHeight="1">
      <c r="B89" s="146" t="s">
        <v>32</v>
      </c>
      <c r="C89" s="72" t="s">
        <v>138</v>
      </c>
      <c r="D89" s="85"/>
      <c r="E89" s="94">
        <v>333384.48000000004</v>
      </c>
      <c r="F89" s="95"/>
      <c r="G89" s="96">
        <v>333384.48000000004</v>
      </c>
      <c r="H89" s="96">
        <v>0</v>
      </c>
      <c r="I89" s="97">
        <v>0</v>
      </c>
      <c r="J89" s="100">
        <v>333384.48</v>
      </c>
      <c r="K89" s="101">
        <v>0</v>
      </c>
      <c r="L89" s="97">
        <v>0</v>
      </c>
      <c r="M89" s="97">
        <v>333384.48000000004</v>
      </c>
      <c r="N89" s="86" t="s">
        <v>47</v>
      </c>
    </row>
    <row r="90" spans="2:20" s="1" customFormat="1" ht="18" customHeight="1">
      <c r="B90" s="146" t="s">
        <v>139</v>
      </c>
      <c r="C90" s="72" t="s">
        <v>175</v>
      </c>
      <c r="D90" s="85"/>
      <c r="E90" s="94">
        <v>1789.91</v>
      </c>
      <c r="F90" s="95"/>
      <c r="G90" s="96">
        <v>1789.91</v>
      </c>
      <c r="H90" s="96">
        <v>0</v>
      </c>
      <c r="I90" s="97">
        <v>0</v>
      </c>
      <c r="J90" s="100">
        <v>4557698.13</v>
      </c>
      <c r="K90" s="101">
        <v>-4555908.22</v>
      </c>
      <c r="L90" s="97">
        <v>21627.91</v>
      </c>
      <c r="M90" s="97">
        <v>-19838</v>
      </c>
      <c r="N90" s="86" t="s">
        <v>48</v>
      </c>
      <c r="Q90" s="127">
        <f>J90+K90</f>
        <v>1789.910000000149</v>
      </c>
      <c r="R90" s="127">
        <f>L90+M90</f>
        <v>1789.9099999999999</v>
      </c>
    </row>
    <row r="91" spans="2:20" s="1" customFormat="1" ht="18" customHeight="1">
      <c r="B91" s="146" t="s">
        <v>140</v>
      </c>
      <c r="C91" s="72" t="s">
        <v>141</v>
      </c>
      <c r="D91" s="85"/>
      <c r="E91" s="94">
        <v>1056799.8708431921</v>
      </c>
      <c r="F91" s="95"/>
      <c r="G91" s="96">
        <v>1056799.8708431921</v>
      </c>
      <c r="H91" s="96">
        <v>0</v>
      </c>
      <c r="I91" s="97">
        <v>0</v>
      </c>
      <c r="J91" s="100">
        <v>1056799.8708431921</v>
      </c>
      <c r="K91" s="101">
        <v>0</v>
      </c>
      <c r="L91" s="97">
        <v>0</v>
      </c>
      <c r="M91" s="97">
        <v>1056799.8708431921</v>
      </c>
      <c r="N91" s="86" t="s">
        <v>47</v>
      </c>
    </row>
    <row r="92" spans="2:20" s="1" customFormat="1" ht="18" customHeight="1">
      <c r="B92" s="146" t="s">
        <v>142</v>
      </c>
      <c r="C92" s="72" t="s">
        <v>143</v>
      </c>
      <c r="D92" s="85"/>
      <c r="E92" s="94">
        <v>629570.04</v>
      </c>
      <c r="F92" s="95"/>
      <c r="G92" s="96">
        <v>629570.04</v>
      </c>
      <c r="H92" s="96">
        <v>0</v>
      </c>
      <c r="I92" s="97">
        <v>0</v>
      </c>
      <c r="J92" s="100">
        <v>629570.04</v>
      </c>
      <c r="K92" s="101">
        <v>0</v>
      </c>
      <c r="L92" s="97">
        <v>0</v>
      </c>
      <c r="M92" s="97">
        <v>629570.04</v>
      </c>
      <c r="N92" s="86" t="s">
        <v>47</v>
      </c>
    </row>
    <row r="93" spans="2:20" s="1" customFormat="1" ht="18" customHeight="1">
      <c r="B93" s="146" t="s">
        <v>144</v>
      </c>
      <c r="C93" s="72" t="s">
        <v>145</v>
      </c>
      <c r="D93" s="85"/>
      <c r="E93" s="94">
        <v>97967.12</v>
      </c>
      <c r="F93" s="95"/>
      <c r="G93" s="96">
        <v>0</v>
      </c>
      <c r="H93" s="96">
        <v>0</v>
      </c>
      <c r="I93" s="97">
        <f>+E93</f>
        <v>97967.12</v>
      </c>
      <c r="J93" s="100">
        <f>+E93</f>
        <v>97967.12</v>
      </c>
      <c r="K93" s="101">
        <v>0</v>
      </c>
      <c r="L93" s="97">
        <f>+E93</f>
        <v>97967.12</v>
      </c>
      <c r="M93" s="97">
        <v>0</v>
      </c>
      <c r="N93" s="86" t="s">
        <v>47</v>
      </c>
      <c r="Q93" s="182"/>
      <c r="R93" s="182" t="s">
        <v>182</v>
      </c>
      <c r="S93" s="182" t="s">
        <v>183</v>
      </c>
    </row>
    <row r="94" spans="2:20" s="1" customFormat="1" ht="18" customHeight="1">
      <c r="B94" s="146" t="s">
        <v>146</v>
      </c>
      <c r="C94" s="72" t="s">
        <v>147</v>
      </c>
      <c r="D94" s="85"/>
      <c r="E94" s="94">
        <v>-158248.48000000001</v>
      </c>
      <c r="F94" s="95"/>
      <c r="G94" s="96">
        <v>0</v>
      </c>
      <c r="H94" s="96">
        <v>0</v>
      </c>
      <c r="I94" s="97">
        <f>+E94</f>
        <v>-158248.48000000001</v>
      </c>
      <c r="J94" s="100">
        <v>0</v>
      </c>
      <c r="K94" s="101">
        <f>+E94</f>
        <v>-158248.48000000001</v>
      </c>
      <c r="L94" s="97">
        <v>0</v>
      </c>
      <c r="M94" s="97">
        <f>+E94</f>
        <v>-158248.48000000001</v>
      </c>
      <c r="N94" s="86" t="s">
        <v>47</v>
      </c>
      <c r="Q94" s="182" t="s">
        <v>181</v>
      </c>
      <c r="R94" s="132">
        <f>L93+J90</f>
        <v>4655665.25</v>
      </c>
      <c r="S94" s="132">
        <f>M88+M89+M91+M92</f>
        <v>2205507.3908431921</v>
      </c>
      <c r="T94" s="132">
        <f>R94+S94</f>
        <v>6861172.6408431921</v>
      </c>
    </row>
    <row r="95" spans="2:20" s="1" customFormat="1" ht="18" customHeight="1">
      <c r="B95" s="174"/>
      <c r="C95" s="168" t="s">
        <v>50</v>
      </c>
      <c r="D95" s="80"/>
      <c r="E95" s="94">
        <f>SUM(E87:E94)</f>
        <v>1297803.1408431921</v>
      </c>
      <c r="F95" s="94">
        <f t="shared" ref="F95:M95" si="9">SUM(F87:F94)</f>
        <v>0</v>
      </c>
      <c r="G95" s="94">
        <f t="shared" si="9"/>
        <v>1358084.500843192</v>
      </c>
      <c r="H95" s="94">
        <f t="shared" si="9"/>
        <v>0</v>
      </c>
      <c r="I95" s="94">
        <f t="shared" si="9"/>
        <v>-60281.360000000015</v>
      </c>
      <c r="J95" s="94">
        <f t="shared" si="9"/>
        <v>6861172.6408431921</v>
      </c>
      <c r="K95" s="94">
        <f t="shared" si="9"/>
        <v>-5563369.5</v>
      </c>
      <c r="L95" s="94">
        <f t="shared" si="9"/>
        <v>-729617.77</v>
      </c>
      <c r="M95" s="94">
        <f t="shared" si="9"/>
        <v>2027420.9108431921</v>
      </c>
      <c r="N95" s="86"/>
      <c r="Q95" s="182" t="s">
        <v>184</v>
      </c>
      <c r="R95" s="132">
        <f>L87+K90</f>
        <v>-5405121.0199999996</v>
      </c>
      <c r="S95" s="132">
        <f>M94</f>
        <v>-158248.48000000001</v>
      </c>
      <c r="T95" s="132">
        <f>R95+S95</f>
        <v>-5563369.5</v>
      </c>
    </row>
    <row r="96" spans="2:20" s="8" customFormat="1" ht="18" customHeight="1">
      <c r="B96" s="149" t="s">
        <v>148</v>
      </c>
      <c r="C96" s="156"/>
      <c r="D96" s="37"/>
      <c r="E96" s="142"/>
      <c r="F96" s="37"/>
      <c r="G96" s="17"/>
      <c r="H96" s="17"/>
      <c r="I96" s="17"/>
      <c r="J96" s="17"/>
      <c r="K96" s="17"/>
      <c r="L96" s="17"/>
      <c r="M96" s="17"/>
      <c r="N96" s="87"/>
      <c r="T96" s="132">
        <f>T94+T95</f>
        <v>1297803.1408431921</v>
      </c>
    </row>
    <row r="97" spans="2:20" s="3" customFormat="1" ht="35.25" customHeight="1">
      <c r="B97" s="146" t="s">
        <v>149</v>
      </c>
      <c r="C97" s="72" t="s">
        <v>150</v>
      </c>
      <c r="D97" s="39">
        <v>1974897.1582500001</v>
      </c>
      <c r="E97" s="39">
        <v>962846.79</v>
      </c>
      <c r="F97" s="39"/>
      <c r="G97" s="19">
        <v>0</v>
      </c>
      <c r="H97" s="19">
        <v>962846.79</v>
      </c>
      <c r="I97" s="19">
        <v>0</v>
      </c>
      <c r="J97" s="19">
        <v>1448472.8380968</v>
      </c>
      <c r="K97" s="19">
        <v>-485626.04809679999</v>
      </c>
      <c r="L97" s="19">
        <v>-490020.45</v>
      </c>
      <c r="M97" s="19">
        <v>1452867.24</v>
      </c>
      <c r="N97" s="59" t="s">
        <v>47</v>
      </c>
      <c r="O97" s="13"/>
    </row>
    <row r="98" spans="2:20" s="3" customFormat="1" ht="18" customHeight="1">
      <c r="B98" s="146" t="s">
        <v>151</v>
      </c>
      <c r="C98" s="72" t="s">
        <v>152</v>
      </c>
      <c r="D98" s="39">
        <v>1549995.9466400004</v>
      </c>
      <c r="E98" s="39">
        <v>1820453.5209099995</v>
      </c>
      <c r="F98" s="39"/>
      <c r="G98" s="19">
        <v>0</v>
      </c>
      <c r="H98" s="19">
        <v>1820453.5209099995</v>
      </c>
      <c r="I98" s="19">
        <v>0</v>
      </c>
      <c r="J98" s="19">
        <v>1820453.5209099995</v>
      </c>
      <c r="K98" s="19">
        <v>0</v>
      </c>
      <c r="L98" s="19">
        <v>0</v>
      </c>
      <c r="M98" s="19">
        <v>1820453.5209099995</v>
      </c>
      <c r="N98" s="59" t="s">
        <v>48</v>
      </c>
    </row>
    <row r="99" spans="2:20" s="3" customFormat="1" ht="18" customHeight="1">
      <c r="B99" s="146" t="s">
        <v>153</v>
      </c>
      <c r="C99" s="72" t="s">
        <v>154</v>
      </c>
      <c r="D99" s="39">
        <v>17012366.369999997</v>
      </c>
      <c r="E99" s="39">
        <v>5558427.6299999999</v>
      </c>
      <c r="F99" s="39"/>
      <c r="G99" s="19">
        <v>0</v>
      </c>
      <c r="H99" s="19">
        <v>5558427.6299999999</v>
      </c>
      <c r="I99" s="19">
        <v>0</v>
      </c>
      <c r="J99" s="19">
        <v>5558427.6299999999</v>
      </c>
      <c r="K99" s="19">
        <v>0</v>
      </c>
      <c r="L99" s="19">
        <v>0</v>
      </c>
      <c r="M99" s="19">
        <v>5558427.6299999999</v>
      </c>
      <c r="N99" s="59" t="s">
        <v>48</v>
      </c>
    </row>
    <row r="100" spans="2:20" s="3" customFormat="1" ht="18" customHeight="1">
      <c r="B100" s="146" t="s">
        <v>155</v>
      </c>
      <c r="C100" s="72" t="s">
        <v>156</v>
      </c>
      <c r="D100" s="39">
        <v>2418277.3100000005</v>
      </c>
      <c r="E100" s="39">
        <v>-1048101.55</v>
      </c>
      <c r="F100" s="39"/>
      <c r="G100" s="19">
        <v>0</v>
      </c>
      <c r="H100" s="19">
        <v>-1048101.55</v>
      </c>
      <c r="I100" s="19">
        <v>0</v>
      </c>
      <c r="J100" s="19">
        <v>0</v>
      </c>
      <c r="K100" s="19">
        <v>-1048101.55</v>
      </c>
      <c r="L100" s="19">
        <v>-1048101.55</v>
      </c>
      <c r="M100" s="19">
        <v>0</v>
      </c>
      <c r="N100" s="59" t="s">
        <v>47</v>
      </c>
    </row>
    <row r="101" spans="2:20" s="3" customFormat="1" ht="18" customHeight="1">
      <c r="B101" s="146" t="s">
        <v>157</v>
      </c>
      <c r="C101" s="72" t="s">
        <v>158</v>
      </c>
      <c r="D101" s="39">
        <v>2414063.2699999996</v>
      </c>
      <c r="E101" s="39">
        <v>-392800.07</v>
      </c>
      <c r="F101" s="39"/>
      <c r="G101" s="19">
        <v>0</v>
      </c>
      <c r="H101" s="19">
        <v>-392800.07</v>
      </c>
      <c r="I101" s="19">
        <v>0</v>
      </c>
      <c r="J101" s="19">
        <v>0</v>
      </c>
      <c r="K101" s="19">
        <v>-392800.07</v>
      </c>
      <c r="L101" s="19">
        <v>-392800.07</v>
      </c>
      <c r="M101" s="19">
        <v>0</v>
      </c>
      <c r="N101" s="59" t="s">
        <v>47</v>
      </c>
    </row>
    <row r="102" spans="2:20" s="3" customFormat="1" ht="18" customHeight="1">
      <c r="B102" s="146" t="s">
        <v>159</v>
      </c>
      <c r="C102" s="72" t="s">
        <v>160</v>
      </c>
      <c r="D102" s="39">
        <v>38241.44000000001</v>
      </c>
      <c r="E102" s="39">
        <v>1108624.6000000001</v>
      </c>
      <c r="F102" s="39"/>
      <c r="G102" s="19">
        <v>0</v>
      </c>
      <c r="H102" s="19">
        <v>1108624.6000000001</v>
      </c>
      <c r="I102" s="19">
        <v>0</v>
      </c>
      <c r="J102" s="19">
        <v>1108624.6000000001</v>
      </c>
      <c r="K102" s="19">
        <v>0</v>
      </c>
      <c r="L102" s="19">
        <v>0</v>
      </c>
      <c r="M102" s="19">
        <v>1108624.6000000001</v>
      </c>
      <c r="N102" s="59" t="s">
        <v>48</v>
      </c>
      <c r="O102" s="13"/>
    </row>
    <row r="103" spans="2:20" s="3" customFormat="1" ht="18" customHeight="1">
      <c r="B103" s="146" t="s">
        <v>161</v>
      </c>
      <c r="C103" s="72" t="s">
        <v>162</v>
      </c>
      <c r="D103" s="39">
        <v>289687.55999999988</v>
      </c>
      <c r="E103" s="39">
        <v>147079.00019999998</v>
      </c>
      <c r="F103" s="39"/>
      <c r="G103" s="19">
        <v>0</v>
      </c>
      <c r="H103" s="19">
        <v>147079.00019999998</v>
      </c>
      <c r="I103" s="19">
        <v>0</v>
      </c>
      <c r="J103" s="19">
        <v>147079.00019999998</v>
      </c>
      <c r="K103" s="19">
        <v>0</v>
      </c>
      <c r="L103" s="19">
        <v>0</v>
      </c>
      <c r="M103" s="19">
        <v>147079.00019999998</v>
      </c>
      <c r="N103" s="59" t="s">
        <v>47</v>
      </c>
      <c r="R103" s="3" t="s">
        <v>182</v>
      </c>
      <c r="S103" s="3" t="s">
        <v>183</v>
      </c>
    </row>
    <row r="104" spans="2:20" s="3" customFormat="1" ht="18" customHeight="1">
      <c r="B104" s="167"/>
      <c r="C104" s="169" t="s">
        <v>163</v>
      </c>
      <c r="D104" s="61"/>
      <c r="E104" s="77">
        <f>SUM(E97:E103)</f>
        <v>8156529.9211099986</v>
      </c>
      <c r="F104" s="77">
        <f t="shared" ref="F104:M104" si="10">SUM(F97:F103)</f>
        <v>0</v>
      </c>
      <c r="G104" s="77">
        <f t="shared" si="10"/>
        <v>0</v>
      </c>
      <c r="H104" s="77">
        <f t="shared" si="10"/>
        <v>8156529.9211099986</v>
      </c>
      <c r="I104" s="77">
        <f t="shared" si="10"/>
        <v>0</v>
      </c>
      <c r="J104" s="77">
        <f t="shared" si="10"/>
        <v>10083057.589206798</v>
      </c>
      <c r="K104" s="77">
        <f t="shared" si="10"/>
        <v>-1926527.6680968001</v>
      </c>
      <c r="L104" s="77">
        <f t="shared" si="10"/>
        <v>-1930922.07</v>
      </c>
      <c r="M104" s="77">
        <f t="shared" si="10"/>
        <v>10087451.991109999</v>
      </c>
      <c r="N104" s="89"/>
      <c r="O104" s="111"/>
      <c r="P104" s="112"/>
      <c r="Q104" s="3" t="s">
        <v>181</v>
      </c>
      <c r="R104" s="13">
        <f>L98+L99+L102+L103</f>
        <v>0</v>
      </c>
      <c r="S104" s="13">
        <f>M97+M98+M99+M102+M103</f>
        <v>10087451.991109999</v>
      </c>
      <c r="T104" s="13">
        <f>R104+S104</f>
        <v>10087451.991109999</v>
      </c>
    </row>
    <row r="105" spans="2:20" s="3" customFormat="1" ht="18" customHeight="1" thickBot="1">
      <c r="B105" s="173"/>
      <c r="C105" s="171" t="s">
        <v>164</v>
      </c>
      <c r="D105" s="61"/>
      <c r="E105" s="90">
        <f>E95+E104</f>
        <v>9454333.0619531907</v>
      </c>
      <c r="F105" s="90">
        <f t="shared" ref="F105:M105" si="11">F95+F104</f>
        <v>0</v>
      </c>
      <c r="G105" s="90">
        <f t="shared" si="11"/>
        <v>1358084.500843192</v>
      </c>
      <c r="H105" s="90">
        <f t="shared" si="11"/>
        <v>8156529.9211099986</v>
      </c>
      <c r="I105" s="90">
        <f t="shared" si="11"/>
        <v>-60281.360000000015</v>
      </c>
      <c r="J105" s="90">
        <f t="shared" si="11"/>
        <v>16944230.23004999</v>
      </c>
      <c r="K105" s="90">
        <f t="shared" si="11"/>
        <v>-7489897.1680968003</v>
      </c>
      <c r="L105" s="90">
        <f t="shared" si="11"/>
        <v>-2660539.84</v>
      </c>
      <c r="M105" s="90">
        <f t="shared" si="11"/>
        <v>12114872.901953191</v>
      </c>
      <c r="N105" s="145">
        <f>J107-K107</f>
        <v>6833015.2972367927</v>
      </c>
      <c r="O105" s="3" t="s">
        <v>47</v>
      </c>
      <c r="P105" s="104"/>
      <c r="Q105" s="3" t="s">
        <v>184</v>
      </c>
      <c r="R105" s="13">
        <f>L97+L100+L101</f>
        <v>-1930922.07</v>
      </c>
      <c r="S105" s="13">
        <f>M100+M101</f>
        <v>0</v>
      </c>
      <c r="T105" s="13">
        <f>R105+S105</f>
        <v>-1930922.07</v>
      </c>
    </row>
    <row r="106" spans="2:20" s="3" customFormat="1" ht="18" customHeight="1" thickBot="1">
      <c r="B106" s="170"/>
      <c r="C106" s="171" t="s">
        <v>45</v>
      </c>
      <c r="D106" s="40"/>
      <c r="E106" s="41">
        <f>E105+E84</f>
        <v>102352936.76195319</v>
      </c>
      <c r="F106" s="41"/>
      <c r="G106" s="164"/>
      <c r="H106" s="165"/>
      <c r="I106" s="165"/>
      <c r="J106" s="165"/>
      <c r="K106" s="166"/>
      <c r="L106" s="41">
        <f>L105+L84</f>
        <v>78656792.75999999</v>
      </c>
      <c r="M106" s="41">
        <f>M84+M105</f>
        <v>23696144.001953192</v>
      </c>
      <c r="N106" s="163">
        <f>J108-K108</f>
        <v>17601112.100909997</v>
      </c>
      <c r="O106" s="134" t="s">
        <v>48</v>
      </c>
      <c r="P106" s="110"/>
      <c r="Q106" s="13"/>
      <c r="T106" s="13">
        <f>T104+T105</f>
        <v>8156529.9211099986</v>
      </c>
    </row>
    <row r="107" spans="2:20" s="3" customFormat="1" ht="18" customHeight="1">
      <c r="B107" s="151"/>
      <c r="C107" s="152"/>
      <c r="D107" s="40"/>
      <c r="E107" s="143"/>
      <c r="F107" s="143"/>
      <c r="G107" s="143"/>
      <c r="H107" s="143"/>
      <c r="I107" s="144" t="s">
        <v>47</v>
      </c>
      <c r="J107" s="144">
        <f>J87+J88+J89+J91+J92+J93+J94+J97+J100+J101+J103</f>
        <v>3899026.3491399926</v>
      </c>
      <c r="K107" s="144">
        <f>K87+K88+K89+K91+K92+K93+K94+K97+K100+K101+K103</f>
        <v>-2933988.9480968001</v>
      </c>
      <c r="L107" s="143"/>
      <c r="M107" s="143"/>
      <c r="N107" s="69"/>
      <c r="O107" s="13"/>
      <c r="P107" s="20"/>
      <c r="Q107" s="13"/>
    </row>
    <row r="108" spans="2:20" s="3" customFormat="1" ht="18" customHeight="1">
      <c r="B108" s="153"/>
      <c r="C108" s="152"/>
      <c r="D108" s="40"/>
      <c r="E108" s="143"/>
      <c r="F108" s="143"/>
      <c r="G108" s="143"/>
      <c r="H108" s="143"/>
      <c r="I108" s="144" t="s">
        <v>48</v>
      </c>
      <c r="J108" s="144">
        <f>J98+J99+J102+J90</f>
        <v>13045203.880909998</v>
      </c>
      <c r="K108" s="144">
        <f>K98+K99+K102+K90</f>
        <v>-4555908.22</v>
      </c>
      <c r="L108" s="143"/>
      <c r="M108" s="143"/>
      <c r="N108" s="69"/>
      <c r="O108" s="13"/>
      <c r="P108" s="13"/>
      <c r="Q108" s="13"/>
    </row>
    <row r="109" spans="2:20" s="8" customFormat="1" ht="18" customHeight="1" thickBot="1">
      <c r="B109" s="155" t="s">
        <v>58</v>
      </c>
      <c r="C109" s="156"/>
      <c r="D109" s="17"/>
      <c r="E109" s="43">
        <v>24840489</v>
      </c>
      <c r="F109" s="17"/>
      <c r="G109" s="17"/>
      <c r="H109" s="17"/>
      <c r="I109" s="17"/>
      <c r="J109" s="25"/>
      <c r="K109" s="25"/>
      <c r="L109" s="55">
        <v>21336492.400000002</v>
      </c>
      <c r="M109" s="55">
        <v>3503996.5999999996</v>
      </c>
      <c r="N109" s="102"/>
      <c r="O109" s="13"/>
      <c r="P109" s="13"/>
    </row>
    <row r="110" spans="2:20" s="3" customFormat="1" ht="27.95" customHeight="1">
      <c r="B110" s="183" t="s">
        <v>0</v>
      </c>
      <c r="C110" s="185" t="s">
        <v>1</v>
      </c>
      <c r="D110" s="191" t="s">
        <v>2</v>
      </c>
      <c r="E110" s="191"/>
      <c r="F110" s="191"/>
      <c r="G110" s="44" t="s">
        <v>7</v>
      </c>
      <c r="H110" s="45" t="s">
        <v>44</v>
      </c>
      <c r="I110" s="44" t="s">
        <v>34</v>
      </c>
      <c r="J110" s="189" t="s">
        <v>13</v>
      </c>
      <c r="K110" s="190"/>
      <c r="L110" s="189" t="s">
        <v>13</v>
      </c>
      <c r="M110" s="190"/>
      <c r="N110" s="192" t="s">
        <v>46</v>
      </c>
      <c r="O110" s="13"/>
    </row>
    <row r="111" spans="2:20" s="3" customFormat="1" ht="27.95" customHeight="1" thickBot="1">
      <c r="B111" s="184"/>
      <c r="C111" s="186"/>
      <c r="D111" s="46" t="s">
        <v>3</v>
      </c>
      <c r="E111" s="47" t="s">
        <v>4</v>
      </c>
      <c r="F111" s="47" t="s">
        <v>5</v>
      </c>
      <c r="G111" s="48" t="s">
        <v>4</v>
      </c>
      <c r="H111" s="48" t="s">
        <v>4</v>
      </c>
      <c r="I111" s="49"/>
      <c r="J111" s="56" t="s">
        <v>11</v>
      </c>
      <c r="K111" s="49" t="s">
        <v>12</v>
      </c>
      <c r="L111" s="49" t="s">
        <v>42</v>
      </c>
      <c r="M111" s="49" t="s">
        <v>43</v>
      </c>
      <c r="N111" s="193"/>
    </row>
    <row r="112" spans="2:20" s="3" customFormat="1" ht="18" customHeight="1">
      <c r="B112" s="159" t="s">
        <v>24</v>
      </c>
      <c r="C112" s="72" t="s">
        <v>165</v>
      </c>
      <c r="D112" s="19">
        <v>604591.31999999995</v>
      </c>
      <c r="E112" s="39">
        <v>-1337051.6000000001</v>
      </c>
      <c r="F112" s="19">
        <v>656471.32000000007</v>
      </c>
      <c r="G112" s="19">
        <v>-1337051.6000000001</v>
      </c>
      <c r="H112" s="19">
        <v>0</v>
      </c>
      <c r="I112" s="19">
        <v>0</v>
      </c>
      <c r="J112" s="19">
        <v>0</v>
      </c>
      <c r="K112" s="19">
        <f>G112</f>
        <v>-1337051.6000000001</v>
      </c>
      <c r="L112" s="19">
        <v>-1326902.7</v>
      </c>
      <c r="M112" s="19">
        <v>-10148.9</v>
      </c>
      <c r="N112" s="59" t="s">
        <v>47</v>
      </c>
    </row>
    <row r="113" spans="2:19" s="3" customFormat="1" ht="50.25" customHeight="1">
      <c r="B113" s="159" t="s">
        <v>166</v>
      </c>
      <c r="C113" s="72" t="s">
        <v>167</v>
      </c>
      <c r="D113" s="74"/>
      <c r="E113" s="73">
        <v>-75157.2</v>
      </c>
      <c r="F113" s="74"/>
      <c r="G113" s="74">
        <v>0</v>
      </c>
      <c r="H113" s="74">
        <v>0</v>
      </c>
      <c r="I113" s="74">
        <v>-75157.2</v>
      </c>
      <c r="J113" s="74">
        <v>0</v>
      </c>
      <c r="K113" s="74">
        <f>E113</f>
        <v>-75157.2</v>
      </c>
      <c r="L113" s="74">
        <v>-48740.6</v>
      </c>
      <c r="M113" s="74">
        <v>-26416.6</v>
      </c>
      <c r="N113" s="81" t="s">
        <v>47</v>
      </c>
    </row>
    <row r="114" spans="2:19" s="3" customFormat="1" ht="36" customHeight="1" thickBot="1">
      <c r="B114" s="159" t="s">
        <v>168</v>
      </c>
      <c r="C114" s="72" t="s">
        <v>169</v>
      </c>
      <c r="D114" s="74"/>
      <c r="E114" s="73">
        <v>196380.1</v>
      </c>
      <c r="F114" s="74"/>
      <c r="G114" s="74">
        <v>0</v>
      </c>
      <c r="H114" s="74">
        <v>196380.1</v>
      </c>
      <c r="I114" s="74">
        <v>0</v>
      </c>
      <c r="J114" s="74">
        <v>196380.1</v>
      </c>
      <c r="K114" s="74">
        <v>0</v>
      </c>
      <c r="L114" s="74">
        <v>0</v>
      </c>
      <c r="M114" s="74">
        <v>196380.1</v>
      </c>
      <c r="N114" s="81" t="s">
        <v>47</v>
      </c>
    </row>
    <row r="115" spans="2:19" s="3" customFormat="1" ht="18" customHeight="1" thickBot="1">
      <c r="B115" s="172"/>
      <c r="C115" s="169" t="s">
        <v>170</v>
      </c>
      <c r="D115" s="22"/>
      <c r="E115" s="41">
        <f>SUM(E112:E114)</f>
        <v>-1215828.7</v>
      </c>
      <c r="F115" s="41">
        <f t="shared" ref="F115:M115" si="12">SUM(F112:F114)</f>
        <v>656471.32000000007</v>
      </c>
      <c r="G115" s="41">
        <f t="shared" si="12"/>
        <v>-1337051.6000000001</v>
      </c>
      <c r="H115" s="41">
        <f>SUM(H112:H114)</f>
        <v>196380.1</v>
      </c>
      <c r="I115" s="41">
        <f t="shared" si="12"/>
        <v>-75157.2</v>
      </c>
      <c r="J115" s="41">
        <f>SUM(J112:J114)</f>
        <v>196380.1</v>
      </c>
      <c r="K115" s="41">
        <f t="shared" si="12"/>
        <v>-1412208.8</v>
      </c>
      <c r="L115" s="41">
        <f t="shared" si="12"/>
        <v>-1375643.3</v>
      </c>
      <c r="M115" s="41">
        <f t="shared" si="12"/>
        <v>159814.6</v>
      </c>
      <c r="N115" s="163">
        <f>J116-K116</f>
        <v>1608588.9000000001</v>
      </c>
      <c r="O115" s="13" t="s">
        <v>47</v>
      </c>
      <c r="P115" s="13"/>
    </row>
    <row r="116" spans="2:19" s="7" customFormat="1" ht="18" customHeight="1" thickBot="1">
      <c r="B116" s="175"/>
      <c r="C116" s="171" t="s">
        <v>45</v>
      </c>
      <c r="D116" s="23"/>
      <c r="E116" s="41">
        <f>E115+E109</f>
        <v>23624660.300000001</v>
      </c>
      <c r="F116" s="23"/>
      <c r="G116" s="24"/>
      <c r="H116" s="24"/>
      <c r="I116" s="29" t="s">
        <v>47</v>
      </c>
      <c r="J116" s="9">
        <f>J115</f>
        <v>196380.1</v>
      </c>
      <c r="K116" s="9">
        <f>K115</f>
        <v>-1412208.8</v>
      </c>
      <c r="L116" s="162">
        <f>L109+L115</f>
        <v>19960849.100000001</v>
      </c>
      <c r="M116" s="162">
        <f>M109+M115</f>
        <v>3663811.1999999997</v>
      </c>
      <c r="N116" s="163">
        <v>0</v>
      </c>
      <c r="O116" s="3" t="s">
        <v>48</v>
      </c>
    </row>
    <row r="117" spans="2:19" s="7" customFormat="1" ht="18" customHeight="1" thickBot="1">
      <c r="B117" s="176"/>
      <c r="C117" s="5"/>
      <c r="D117" s="23"/>
      <c r="E117" s="42"/>
      <c r="F117" s="23"/>
      <c r="G117" s="24"/>
      <c r="H117" s="24"/>
      <c r="I117" s="29" t="s">
        <v>48</v>
      </c>
      <c r="J117" s="9">
        <v>0</v>
      </c>
      <c r="K117" s="9">
        <v>0</v>
      </c>
      <c r="L117" s="25">
        <f>M116+L116</f>
        <v>23624660.300000001</v>
      </c>
      <c r="M117" s="25"/>
      <c r="N117" s="70"/>
    </row>
    <row r="118" spans="2:19" s="3" customFormat="1" ht="18" customHeight="1" thickBot="1">
      <c r="B118" s="4"/>
      <c r="C118" s="6" t="s">
        <v>6</v>
      </c>
      <c r="D118" s="26"/>
      <c r="E118" s="177">
        <f>E115+E105+E80+E60+E38</f>
        <v>21988177.271026254</v>
      </c>
      <c r="F118" s="177">
        <f t="shared" ref="F118:M118" si="13">F115+F105+F80+F60+F38</f>
        <v>656471.32000000007</v>
      </c>
      <c r="G118" s="177">
        <f t="shared" si="13"/>
        <v>2247488.9699162557</v>
      </c>
      <c r="H118" s="177">
        <f t="shared" si="13"/>
        <v>19980821.061109997</v>
      </c>
      <c r="I118" s="177">
        <f t="shared" si="13"/>
        <v>-240132.76000000013</v>
      </c>
      <c r="J118" s="177">
        <f t="shared" si="13"/>
        <v>55182994.566723123</v>
      </c>
      <c r="K118" s="177">
        <f t="shared" si="13"/>
        <v>-33194817.295696877</v>
      </c>
      <c r="L118" s="177">
        <f t="shared" si="13"/>
        <v>-4719941.7566013243</v>
      </c>
      <c r="M118" s="177">
        <f t="shared" si="13"/>
        <v>26708119.023827575</v>
      </c>
      <c r="N118" s="63">
        <f>N115+N105+N80+N60+N38</f>
        <v>44435257.099220783</v>
      </c>
      <c r="O118" s="64" t="s">
        <v>47</v>
      </c>
      <c r="Q118" s="3">
        <f>E119/100*15</f>
        <v>48233675.68815393</v>
      </c>
      <c r="R118" s="60">
        <v>0.15</v>
      </c>
    </row>
    <row r="119" spans="2:19" s="10" customFormat="1" ht="18" customHeight="1" thickBot="1">
      <c r="C119" s="11" t="s">
        <v>172</v>
      </c>
      <c r="D119" s="30"/>
      <c r="E119" s="177">
        <f>E116+E106+E81+E61+E39+0.01</f>
        <v>321557837.92102623</v>
      </c>
      <c r="F119" s="178"/>
      <c r="G119" s="179"/>
      <c r="H119" s="179"/>
      <c r="I119" s="179"/>
      <c r="J119" s="179"/>
      <c r="K119" s="179"/>
      <c r="L119" s="177">
        <f>L116+L106+L81+L61+L39+0.01</f>
        <v>248813308.78339866</v>
      </c>
      <c r="M119" s="177">
        <f>M116+M106+M81+M61+M39</f>
        <v>72744529.143827587</v>
      </c>
      <c r="N119" s="65">
        <f>N116+N106+N81+N61+N39</f>
        <v>43942554.763199225</v>
      </c>
      <c r="O119" s="66" t="s">
        <v>48</v>
      </c>
      <c r="Q119" s="3">
        <f>E8/100*15</f>
        <v>44935449.104999997</v>
      </c>
      <c r="R119" s="60">
        <v>0.15</v>
      </c>
      <c r="S119" s="60" t="s">
        <v>185</v>
      </c>
    </row>
    <row r="120" spans="2:19">
      <c r="C120" s="181" t="s">
        <v>179</v>
      </c>
      <c r="D120" s="27"/>
      <c r="E120" s="29">
        <f>E121-E119</f>
        <v>67527145.963415504</v>
      </c>
      <c r="F120" s="27"/>
      <c r="G120" s="29"/>
      <c r="H120" s="29"/>
      <c r="I120" s="29"/>
      <c r="J120" s="27"/>
      <c r="K120" s="27"/>
      <c r="L120" s="29"/>
      <c r="M120" s="29"/>
    </row>
    <row r="121" spans="2:19">
      <c r="C121" s="181" t="s">
        <v>180</v>
      </c>
      <c r="D121" s="27">
        <f>D84+D41+D9</f>
        <v>349767643.32000005</v>
      </c>
      <c r="E121" s="29">
        <f>E119*1.21</f>
        <v>389084983.88444173</v>
      </c>
      <c r="F121" s="27"/>
      <c r="G121" s="29"/>
      <c r="H121" s="29"/>
      <c r="I121" s="29"/>
      <c r="J121" s="27"/>
      <c r="K121" s="27"/>
      <c r="L121" s="29">
        <f>L119+M119</f>
        <v>321557837.92722625</v>
      </c>
      <c r="M121" s="29"/>
      <c r="N121" s="27">
        <f>N118+N119</f>
        <v>88377811.862420008</v>
      </c>
    </row>
    <row r="122" spans="2:19">
      <c r="E122" s="28"/>
    </row>
  </sheetData>
  <mergeCells count="31">
    <mergeCell ref="E3:N3"/>
    <mergeCell ref="B65:B66"/>
    <mergeCell ref="C65:C66"/>
    <mergeCell ref="D65:F65"/>
    <mergeCell ref="J65:K65"/>
    <mergeCell ref="L65:M65"/>
    <mergeCell ref="N65:N66"/>
    <mergeCell ref="N10:N11"/>
    <mergeCell ref="N42:N43"/>
    <mergeCell ref="B10:B11"/>
    <mergeCell ref="C10:C11"/>
    <mergeCell ref="D10:F10"/>
    <mergeCell ref="B42:B43"/>
    <mergeCell ref="L42:M42"/>
    <mergeCell ref="C42:C43"/>
    <mergeCell ref="D42:F42"/>
    <mergeCell ref="N110:N111"/>
    <mergeCell ref="J10:K10"/>
    <mergeCell ref="J42:K42"/>
    <mergeCell ref="N85:N86"/>
    <mergeCell ref="D85:F85"/>
    <mergeCell ref="L85:M85"/>
    <mergeCell ref="J85:K85"/>
    <mergeCell ref="B110:B111"/>
    <mergeCell ref="C110:C111"/>
    <mergeCell ref="B85:B86"/>
    <mergeCell ref="C85:C86"/>
    <mergeCell ref="L10:M10"/>
    <mergeCell ref="D110:F110"/>
    <mergeCell ref="J110:K110"/>
    <mergeCell ref="L110:M110"/>
  </mergeCells>
  <phoneticPr fontId="3" type="noConversion"/>
  <conditionalFormatting sqref="B84 B116:B117">
    <cfRule type="cellIs" dxfId="8" priority="17" stopIfTrue="1" operator="lessThan">
      <formula>0</formula>
    </cfRule>
  </conditionalFormatting>
  <conditionalFormatting sqref="B109">
    <cfRule type="cellIs" dxfId="7" priority="13" stopIfTrue="1" operator="lessThan">
      <formula>0</formula>
    </cfRule>
  </conditionalFormatting>
  <conditionalFormatting sqref="B9">
    <cfRule type="cellIs" dxfId="6" priority="7" stopIfTrue="1" operator="lessThan">
      <formula>0</formula>
    </cfRule>
  </conditionalFormatting>
  <conditionalFormatting sqref="B41">
    <cfRule type="cellIs" dxfId="5" priority="6" stopIfTrue="1" operator="lessThan">
      <formula>0</formula>
    </cfRule>
  </conditionalFormatting>
  <conditionalFormatting sqref="B64">
    <cfRule type="cellIs" dxfId="4" priority="5" stopIfTrue="1" operator="lessThan">
      <formula>0</formula>
    </cfRule>
  </conditionalFormatting>
  <conditionalFormatting sqref="B35">
    <cfRule type="cellIs" dxfId="3" priority="4" stopIfTrue="1" operator="lessThan">
      <formula>0</formula>
    </cfRule>
  </conditionalFormatting>
  <conditionalFormatting sqref="B55">
    <cfRule type="cellIs" dxfId="2" priority="3" stopIfTrue="1" operator="lessThan">
      <formula>0</formula>
    </cfRule>
  </conditionalFormatting>
  <conditionalFormatting sqref="B75">
    <cfRule type="cellIs" dxfId="1" priority="2" stopIfTrue="1" operator="lessThan">
      <formula>0</formula>
    </cfRule>
  </conditionalFormatting>
  <conditionalFormatting sqref="B96">
    <cfRule type="cellIs" dxfId="0" priority="1" stopIfTrue="1" operator="lessThan">
      <formula>0</formula>
    </cfRule>
  </conditionalFormatting>
  <printOptions horizontalCentered="1"/>
  <pageMargins left="0" right="0" top="0" bottom="0" header="0.31496062992125984" footer="0.31496062992125984"/>
  <pageSetup paperSize="8" scale="5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STROUHALOVÁ, Radka</dc:creator>
  <cp:lastModifiedBy>Žitný Tomáš</cp:lastModifiedBy>
  <cp:lastPrinted>2023-04-19T06:55:15Z</cp:lastPrinted>
  <dcterms:created xsi:type="dcterms:W3CDTF">2022-06-13T14:41:44Z</dcterms:created>
  <dcterms:modified xsi:type="dcterms:W3CDTF">2023-04-20T06:16:23Z</dcterms:modified>
</cp:coreProperties>
</file>